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Pr2\ACOUSTICS\1514-10 Species Mgmt\MM\GUID\HEAR\2020 User Tools\Spreadsheet edits\"/>
    </mc:Choice>
  </mc:AlternateContent>
  <bookViews>
    <workbookView xWindow="0" yWindow="0" windowWidth="19200" windowHeight="10560" activeTab="1"/>
  </bookViews>
  <sheets>
    <sheet name="INTRODUCTION" sheetId="5" r:id="rId1"/>
    <sheet name="A) NON-IMPULSE-STAT-CONT" sheetId="1" r:id="rId2"/>
    <sheet name=" A.1) VIBRATORY Pile Driving" sheetId="12" r:id="rId3"/>
    <sheet name="B) NON-IMPULSE-STAT-INTERMIT" sheetId="17" r:id="rId4"/>
    <sheet name="C) NON-IMPULSE-MOBILE-CONT" sheetId="2" r:id="rId5"/>
    <sheet name="D) NON-IMPULSE-MOBILE-INTERMIT" sheetId="18" r:id="rId6"/>
    <sheet name="E) IMPULSIVE-STAT" sheetId="19" r:id="rId7"/>
    <sheet name="E.1) IMPACT Pile Driving" sheetId="20" r:id="rId8"/>
    <sheet name=" E.2) DTH Pile Driving" sheetId="13" r:id="rId9"/>
    <sheet name="F) IMPULSIVE-MOBILE" sheetId="21" r:id="rId10"/>
  </sheets>
  <calcPr calcId="162913"/>
</workbook>
</file>

<file path=xl/calcChain.xml><?xml version="1.0" encoding="utf-8"?>
<calcChain xmlns="http://schemas.openxmlformats.org/spreadsheetml/2006/main">
  <c r="D38" i="21" l="1"/>
  <c r="E38" i="21"/>
  <c r="F38" i="21"/>
  <c r="G38" i="21"/>
  <c r="C38" i="21"/>
  <c r="B28" i="21"/>
  <c r="G72" i="21"/>
  <c r="F72" i="21"/>
  <c r="E72" i="21"/>
  <c r="D72" i="21"/>
  <c r="C72" i="21"/>
  <c r="G71" i="21"/>
  <c r="F71" i="21"/>
  <c r="E71" i="21"/>
  <c r="D71" i="21"/>
  <c r="C71" i="21"/>
  <c r="G70" i="21"/>
  <c r="F70" i="21"/>
  <c r="F73" i="21" s="1"/>
  <c r="F68" i="21" s="1"/>
  <c r="E70" i="21"/>
  <c r="D70" i="21"/>
  <c r="C70" i="21"/>
  <c r="G58" i="21"/>
  <c r="F58" i="21"/>
  <c r="E58" i="21"/>
  <c r="D58" i="21"/>
  <c r="C58" i="21"/>
  <c r="B47" i="21"/>
  <c r="B48" i="21" s="1"/>
  <c r="H15" i="21"/>
  <c r="H16" i="21" s="1"/>
  <c r="F14" i="21"/>
  <c r="F15" i="21" s="1"/>
  <c r="F16" i="21" s="1"/>
  <c r="I12" i="21"/>
  <c r="G30" i="20"/>
  <c r="D41" i="20" s="1"/>
  <c r="B25" i="20"/>
  <c r="G77" i="20"/>
  <c r="F77" i="20"/>
  <c r="E77" i="20"/>
  <c r="D77" i="20"/>
  <c r="C77" i="20"/>
  <c r="G76" i="20"/>
  <c r="F76" i="20"/>
  <c r="E76" i="20"/>
  <c r="D76" i="20"/>
  <c r="C76" i="20"/>
  <c r="G75" i="20"/>
  <c r="F75" i="20"/>
  <c r="E75" i="20"/>
  <c r="D75" i="20"/>
  <c r="C75" i="20"/>
  <c r="B50" i="20"/>
  <c r="B51" i="20" s="1"/>
  <c r="G48" i="20"/>
  <c r="E63" i="20" s="1"/>
  <c r="D40" i="19"/>
  <c r="E40" i="19"/>
  <c r="F40" i="19"/>
  <c r="G40" i="19"/>
  <c r="C40" i="19"/>
  <c r="B31" i="19"/>
  <c r="B32" i="19" s="1"/>
  <c r="G75" i="19"/>
  <c r="F75" i="19"/>
  <c r="E75" i="19"/>
  <c r="D75" i="19"/>
  <c r="C75" i="19"/>
  <c r="G74" i="19"/>
  <c r="F74" i="19"/>
  <c r="E74" i="19"/>
  <c r="D74" i="19"/>
  <c r="C74" i="19"/>
  <c r="G73" i="19"/>
  <c r="F73" i="19"/>
  <c r="E73" i="19"/>
  <c r="D73" i="19"/>
  <c r="C73" i="19"/>
  <c r="G61" i="19"/>
  <c r="F61" i="19"/>
  <c r="E61" i="19"/>
  <c r="D61" i="19"/>
  <c r="C61" i="19"/>
  <c r="B49" i="19"/>
  <c r="B50" i="19" s="1"/>
  <c r="B51" i="19" s="1"/>
  <c r="B28" i="18"/>
  <c r="G65" i="18"/>
  <c r="F65" i="18"/>
  <c r="E65" i="18"/>
  <c r="D65" i="18"/>
  <c r="C65" i="18"/>
  <c r="G64" i="18"/>
  <c r="F64" i="18"/>
  <c r="E64" i="18"/>
  <c r="D64" i="18"/>
  <c r="C64" i="18"/>
  <c r="G63" i="18"/>
  <c r="F63" i="18"/>
  <c r="E63" i="18"/>
  <c r="D63" i="18"/>
  <c r="C63" i="18"/>
  <c r="B43" i="18"/>
  <c r="B44" i="18" s="1"/>
  <c r="B28" i="17"/>
  <c r="B29" i="17" s="1"/>
  <c r="G66" i="17"/>
  <c r="F66" i="17"/>
  <c r="E66" i="17"/>
  <c r="D66" i="17"/>
  <c r="C66" i="17"/>
  <c r="G65" i="17"/>
  <c r="F65" i="17"/>
  <c r="E65" i="17"/>
  <c r="D65" i="17"/>
  <c r="C65" i="17"/>
  <c r="G64" i="17"/>
  <c r="F64" i="17"/>
  <c r="E64" i="17"/>
  <c r="D64" i="17"/>
  <c r="C64" i="17"/>
  <c r="B43" i="17"/>
  <c r="B44" i="17" s="1"/>
  <c r="B45" i="17" s="1"/>
  <c r="F36" i="21" l="1"/>
  <c r="D67" i="17"/>
  <c r="D62" i="17" s="1"/>
  <c r="D35" i="17" s="1"/>
  <c r="D73" i="21"/>
  <c r="D68" i="21" s="1"/>
  <c r="D36" i="21" s="1"/>
  <c r="C73" i="21"/>
  <c r="C68" i="21" s="1"/>
  <c r="G73" i="21"/>
  <c r="G68" i="21" s="1"/>
  <c r="G36" i="21" s="1"/>
  <c r="E73" i="21"/>
  <c r="E68" i="21" s="1"/>
  <c r="F56" i="21"/>
  <c r="G41" i="20"/>
  <c r="F41" i="20"/>
  <c r="E41" i="20"/>
  <c r="C41" i="20"/>
  <c r="D78" i="20"/>
  <c r="D73" i="20" s="1"/>
  <c r="D39" i="20" s="1"/>
  <c r="E78" i="20"/>
  <c r="E73" i="20" s="1"/>
  <c r="E39" i="20" s="1"/>
  <c r="C78" i="20"/>
  <c r="C73" i="20" s="1"/>
  <c r="C39" i="20" s="1"/>
  <c r="G78" i="20"/>
  <c r="G73" i="20" s="1"/>
  <c r="F78" i="20"/>
  <c r="F73" i="20" s="1"/>
  <c r="F63" i="20"/>
  <c r="D61" i="20"/>
  <c r="C61" i="20"/>
  <c r="E61" i="20"/>
  <c r="C63" i="20"/>
  <c r="G63" i="20"/>
  <c r="D63" i="20"/>
  <c r="F76" i="19"/>
  <c r="F71" i="19" s="1"/>
  <c r="F38" i="19" s="1"/>
  <c r="D76" i="19"/>
  <c r="D71" i="19" s="1"/>
  <c r="C76" i="19"/>
  <c r="C71" i="19" s="1"/>
  <c r="G76" i="19"/>
  <c r="G71" i="19" s="1"/>
  <c r="E76" i="19"/>
  <c r="E71" i="19" s="1"/>
  <c r="E38" i="19" s="1"/>
  <c r="F59" i="19"/>
  <c r="G35" i="18"/>
  <c r="C66" i="18"/>
  <c r="C61" i="18" s="1"/>
  <c r="C51" i="18" s="1"/>
  <c r="G66" i="18"/>
  <c r="G61" i="18" s="1"/>
  <c r="G51" i="18" s="1"/>
  <c r="D66" i="18"/>
  <c r="D61" i="18" s="1"/>
  <c r="E66" i="18"/>
  <c r="E61" i="18" s="1"/>
  <c r="E35" i="18" s="1"/>
  <c r="F66" i="18"/>
  <c r="F61" i="18" s="1"/>
  <c r="F51" i="18" s="1"/>
  <c r="C67" i="17"/>
  <c r="C62" i="17" s="1"/>
  <c r="F67" i="17"/>
  <c r="F62" i="17" s="1"/>
  <c r="F35" i="17" s="1"/>
  <c r="G67" i="17"/>
  <c r="G62" i="17" s="1"/>
  <c r="G35" i="17" s="1"/>
  <c r="E67" i="17"/>
  <c r="E62" i="17" s="1"/>
  <c r="E35" i="17" s="1"/>
  <c r="D52" i="17"/>
  <c r="G52" i="17"/>
  <c r="B31" i="13"/>
  <c r="B22" i="13" s="1"/>
  <c r="G56" i="21" l="1"/>
  <c r="C56" i="21"/>
  <c r="C36" i="21"/>
  <c r="D56" i="21"/>
  <c r="E56" i="21"/>
  <c r="E36" i="21"/>
  <c r="G61" i="20"/>
  <c r="G39" i="20"/>
  <c r="F61" i="20"/>
  <c r="F39" i="20"/>
  <c r="G59" i="19"/>
  <c r="G38" i="19"/>
  <c r="E59" i="19"/>
  <c r="C59" i="19"/>
  <c r="C38" i="19"/>
  <c r="D59" i="19"/>
  <c r="D38" i="19"/>
  <c r="C35" i="18"/>
  <c r="D51" i="18"/>
  <c r="D35" i="18"/>
  <c r="F35" i="18"/>
  <c r="C35" i="17"/>
  <c r="C52" i="17"/>
  <c r="E51" i="18"/>
  <c r="F52" i="17"/>
  <c r="E52" i="17"/>
  <c r="C53" i="13" l="1"/>
  <c r="G54" i="13"/>
  <c r="F54" i="13"/>
  <c r="E54" i="13"/>
  <c r="D54" i="13"/>
  <c r="C54" i="13"/>
  <c r="G53" i="13"/>
  <c r="F53" i="13"/>
  <c r="E53" i="13"/>
  <c r="D53" i="13"/>
  <c r="G52" i="13"/>
  <c r="G55" i="13" s="1"/>
  <c r="G50" i="13" s="1"/>
  <c r="G37" i="13" s="1"/>
  <c r="F52" i="13"/>
  <c r="E52" i="13"/>
  <c r="D52" i="13"/>
  <c r="D55" i="13" s="1"/>
  <c r="D50" i="13" s="1"/>
  <c r="D37" i="13" s="1"/>
  <c r="C52" i="13"/>
  <c r="C55" i="13" s="1"/>
  <c r="C50" i="13" s="1"/>
  <c r="C37" i="13" s="1"/>
  <c r="G27" i="13"/>
  <c r="D39" i="13" s="1"/>
  <c r="C37" i="12"/>
  <c r="B28" i="2"/>
  <c r="G34" i="2" s="1"/>
  <c r="B27" i="12"/>
  <c r="B28" i="12"/>
  <c r="G52" i="12"/>
  <c r="F52" i="12"/>
  <c r="E52" i="12"/>
  <c r="D52" i="12"/>
  <c r="C52" i="12"/>
  <c r="G51" i="12"/>
  <c r="F51" i="12"/>
  <c r="E51" i="12"/>
  <c r="D51" i="12"/>
  <c r="C51" i="12"/>
  <c r="G50" i="12"/>
  <c r="F50" i="12"/>
  <c r="E50" i="12"/>
  <c r="D50" i="12"/>
  <c r="C50" i="12"/>
  <c r="F53" i="12"/>
  <c r="F48" i="12"/>
  <c r="F37" i="12"/>
  <c r="D53" i="12"/>
  <c r="D48" i="12"/>
  <c r="C53" i="12"/>
  <c r="C48" i="12"/>
  <c r="G53" i="12"/>
  <c r="G48" i="12"/>
  <c r="G37" i="12"/>
  <c r="E53" i="12"/>
  <c r="E48" i="12"/>
  <c r="E37" i="12"/>
  <c r="D37" i="12"/>
  <c r="G49" i="2"/>
  <c r="G48" i="2"/>
  <c r="G47" i="2"/>
  <c r="F49" i="2"/>
  <c r="F48" i="2"/>
  <c r="F47" i="2"/>
  <c r="E49" i="2"/>
  <c r="E48" i="2"/>
  <c r="E47" i="2"/>
  <c r="D49" i="2"/>
  <c r="D48" i="2"/>
  <c r="D47" i="2"/>
  <c r="C49" i="2"/>
  <c r="C48" i="2"/>
  <c r="C47" i="2"/>
  <c r="G51" i="1"/>
  <c r="G50" i="1"/>
  <c r="G49" i="1"/>
  <c r="F51" i="1"/>
  <c r="F52" i="1" s="1"/>
  <c r="F47" i="1" s="1"/>
  <c r="F36" i="1" s="1"/>
  <c r="F50" i="1"/>
  <c r="F49" i="1"/>
  <c r="E51" i="1"/>
  <c r="E50" i="1"/>
  <c r="E52" i="1" s="1"/>
  <c r="E47" i="1" s="1"/>
  <c r="E36" i="1" s="1"/>
  <c r="E49" i="1"/>
  <c r="D51" i="1"/>
  <c r="D50" i="1"/>
  <c r="D49" i="1"/>
  <c r="D52" i="1" s="1"/>
  <c r="D47" i="1" s="1"/>
  <c r="D36" i="1" s="1"/>
  <c r="C51" i="1"/>
  <c r="C50" i="1"/>
  <c r="C49" i="1"/>
  <c r="B26" i="1"/>
  <c r="B27" i="1"/>
  <c r="F50" i="2"/>
  <c r="F45" i="2"/>
  <c r="C50" i="2"/>
  <c r="C45" i="2"/>
  <c r="C52" i="1"/>
  <c r="C47" i="1"/>
  <c r="C36" i="1" s="1"/>
  <c r="G52" i="1"/>
  <c r="G47" i="1"/>
  <c r="G36" i="1" s="1"/>
  <c r="D50" i="2"/>
  <c r="D45" i="2"/>
  <c r="E50" i="2"/>
  <c r="E45" i="2"/>
  <c r="G50" i="2"/>
  <c r="G45" i="2"/>
  <c r="C34" i="2" l="1"/>
  <c r="F34" i="2"/>
  <c r="D34" i="2"/>
  <c r="E34" i="2"/>
  <c r="F55" i="13"/>
  <c r="F50" i="13" s="1"/>
  <c r="F37" i="13" s="1"/>
  <c r="E55" i="13"/>
  <c r="E50" i="13" s="1"/>
  <c r="E37" i="13" s="1"/>
  <c r="E39" i="13"/>
  <c r="F39" i="13"/>
  <c r="G39" i="13"/>
  <c r="C39" i="13"/>
</calcChain>
</file>

<file path=xl/sharedStrings.xml><?xml version="1.0" encoding="utf-8"?>
<sst xmlns="http://schemas.openxmlformats.org/spreadsheetml/2006/main" count="827" uniqueCount="313">
  <si>
    <t>Mid-Frequency Cetaceans</t>
  </si>
  <si>
    <t>High-Frequency Cetaceans</t>
  </si>
  <si>
    <t>Phocid Pinnipeds</t>
  </si>
  <si>
    <t>Otariid Pinnipeds</t>
  </si>
  <si>
    <t>Resultant Isopleth</t>
  </si>
  <si>
    <t>Duty cycle</t>
  </si>
  <si>
    <t>Source Factor</t>
  </si>
  <si>
    <t>Duty Cycle</t>
  </si>
  <si>
    <t>a) STATIONARY: Go to Question 3</t>
  </si>
  <si>
    <t>2) Is the NON-IMPULSIVE sound source STATIONARY or MOBILE?</t>
  </si>
  <si>
    <t>4) Is the NON-IMPULSIVE, MOBILE source CONTINUOUS or INTERMITTENT?</t>
  </si>
  <si>
    <t>b) MOBILE: Go to Question 4</t>
  </si>
  <si>
    <t>5) Is the IMPULSIVE sound source STATIONARY or MOBILE?</t>
  </si>
  <si>
    <t xml:space="preserve">Phocid Pinnipeds </t>
  </si>
  <si>
    <t xml:space="preserve">Otariid Pinnipeds </t>
  </si>
  <si>
    <t>A: STATIONARY SOURCE: Non-Impulsive, Continuous</t>
  </si>
  <si>
    <t>B: STATIONARY SOURCE: Non-Impulsive, Intermittent</t>
  </si>
  <si>
    <t>E: STATIONARY SOURCE: Impulsive, Intermittent</t>
  </si>
  <si>
    <t>KEY</t>
  </si>
  <si>
    <t xml:space="preserve">Mid-Frequency Cetaceans </t>
  </si>
  <si>
    <t>a</t>
  </si>
  <si>
    <t>b</t>
  </si>
  <si>
    <t>C</t>
  </si>
  <si>
    <t>Weighting Function Parameters</t>
  </si>
  <si>
    <r>
      <t>f</t>
    </r>
    <r>
      <rPr>
        <b/>
        <vertAlign val="subscript"/>
        <sz val="10"/>
        <rFont val="Arial"/>
        <family val="2"/>
      </rPr>
      <t>1</t>
    </r>
  </si>
  <si>
    <r>
      <t>f</t>
    </r>
    <r>
      <rPr>
        <b/>
        <vertAlign val="subscript"/>
        <sz val="10"/>
        <rFont val="Arial"/>
        <family val="2"/>
      </rPr>
      <t>2</t>
    </r>
  </si>
  <si>
    <t xml:space="preserve">Low-Frequency Cetaceans </t>
  </si>
  <si>
    <t>Low-Frequency Cetaceans</t>
  </si>
  <si>
    <t>specific to the activity</t>
  </si>
  <si>
    <t>USER SPREADSHEET INTRODUCTION</t>
  </si>
  <si>
    <t>PROJECT TITLE</t>
  </si>
  <si>
    <t>PROJECT/SOURCE INFORMATION</t>
  </si>
  <si>
    <t>Please include any assumptions</t>
  </si>
  <si>
    <t>Source</t>
  </si>
  <si>
    <t>WFA</t>
  </si>
  <si>
    <t>1 kHz</t>
  </si>
  <si>
    <t>2 kHz</t>
  </si>
  <si>
    <t>2.5 kHz</t>
  </si>
  <si>
    <t>Dahl, P.H., D.R. Dall'Osto, and D.M. Farrell. 2015. The underwater sound field from vibratory pile driving. Journal of the Acoustical Society of America 137: 3544–3554.</t>
  </si>
  <si>
    <t>Reinhall, P.G., and P.H. Dahl. 2011. Underwater Mach wave radiation from impact pile driving: Theory and observation. Journal of the Acoustical Society of America 130: 1209–1216.</t>
  </si>
  <si>
    <t>Sivle, L.D., P.H. Kvadsheim, and M.A. Ainslie. 2014. Potential for population-level disturbance by active sonar in herring. ICES Journal of Marine Science 72: 558-567.</t>
  </si>
  <si>
    <t>Example Supporting Sources</t>
  </si>
  <si>
    <t>Greene 1987; Blackwell et al. 2004; Blackwell and Greene 2006</t>
  </si>
  <si>
    <t>Blackwell, S.B. 2005. Underwater Measurements of Pile Driving Sounds during the Port MacKenzie Dock Modifications, 13-16 August 2004. Juneau, Alaska: Federal Highway Administration.</t>
  </si>
  <si>
    <t>Greene, R. 1987. Characteristics of oil industry dredge and drilling sounds in the Beaufort Sea. Journal of the Acoustical Society of America 82: 1315-1324.</t>
  </si>
  <si>
    <t>Blackwell 2005; Dahl et al. 2015</t>
  </si>
  <si>
    <t>a) Please provide information used to support values in provided in sage boxes (e.g., surrogate data, direct measurements, etc.)</t>
  </si>
  <si>
    <t>Hearing Group</t>
  </si>
  <si>
    <t>* NMFS acknowledges default WFAs are likely conservative</t>
  </si>
  <si>
    <t>b) If information is unavailable to fill-out one or more of the sage boxes, please consult NMFS</t>
  </si>
  <si>
    <t>by marine mammal hearing group</t>
  </si>
  <si>
    <t>Technical questions or suggestion on User Spreadsheet: Please contact Amy Scholik-Schlomer (amy.scholik@noaa.gov)</t>
  </si>
  <si>
    <t>ASSUMPTIONS &amp; ADDITIONAL INFORMATION</t>
  </si>
  <si>
    <t>Pulse Duration (seconds)</t>
  </si>
  <si>
    <t>Activity Duration (hours) within 24-h period</t>
  </si>
  <si>
    <t>Pulse duration (seconds)</t>
  </si>
  <si>
    <t>Number pulses in 1-h period</t>
  </si>
  <si>
    <t>Source Velocity (meters/second)</t>
  </si>
  <si>
    <t>Blackwell 2005; Reinhall and Dahl 2011</t>
  </si>
  <si>
    <t>E.1: IMPACT PILE DRIVING (STATIONARY SOURCE: Impulsive, Intermittent)</t>
  </si>
  <si>
    <t>Number of pulses in 1-h period</t>
  </si>
  <si>
    <t>10 log (number of pulses)</t>
  </si>
  <si>
    <t>Number of pulses in 24-h period</t>
  </si>
  <si>
    <t>Number of pulses in 24-h</t>
  </si>
  <si>
    <t>PTS Isopleth to threshold (meters)</t>
  </si>
  <si>
    <t>PROJECT CONTACT</t>
  </si>
  <si>
    <t>Madsen, P.T. 2005. Marine mammals and noise: Problems with root mean square sound pressure levels for transients. Journal of the Acoustical Society of America 117:3952–3957.</t>
  </si>
  <si>
    <t>10 Log (number of pulses)</t>
  </si>
  <si>
    <t>STEP 1: GENERAL PROJECT INFORMATION</t>
  </si>
  <si>
    <t>STEP 2: WEIGHTING FACTOR ADJUSTMENT</t>
  </si>
  <si>
    <t>STEP 3: SOURCE-SPECIFIC INFORMATION</t>
  </si>
  <si>
    <t>WEIGHTING FUNCTION CALCULATIONS</t>
  </si>
  <si>
    <t>RESULTANT ISOPLETHS</t>
  </si>
  <si>
    <t>Specify if relying on source-specific WFA, alternative weighting/dB adjustment, or if using default value</t>
  </si>
  <si>
    <t>1/Repetition rate^ (seconds)</t>
  </si>
  <si>
    <t>PK</t>
  </si>
  <si>
    <t>PK Threshold</t>
  </si>
  <si>
    <t>PTS PK Isopleth to threshold (meters)</t>
  </si>
  <si>
    <t>Original Version</t>
  </si>
  <si>
    <t>Updated Version</t>
  </si>
  <si>
    <t>Change</t>
  </si>
  <si>
    <t>Sheet A, error with formula for phocid pinniped</t>
  </si>
  <si>
    <t>RESULTANT ISOPLETHS*</t>
  </si>
  <si>
    <t xml:space="preserve">*Impulsive sounds have dual metric thresholds (SELcum &amp; PK). Metric producing largest isopleth should be used. </t>
  </si>
  <si>
    <t>Date posted</t>
  </si>
  <si>
    <t>Aug. 22, 2016</t>
  </si>
  <si>
    <t>UPDATES (will be posted when change results in the need to recalculate an isopleth; other non-substantive changes may be made periodically but will not result in a version number change)</t>
  </si>
  <si>
    <t>Number of piles within 24-h period</t>
  </si>
  <si>
    <t>Duration of Sound Production (hours) within 24-h period</t>
  </si>
  <si>
    <t>Duration of Sound Production (seconds)</t>
  </si>
  <si>
    <t>Duration of Sound Production within 24-h period (seconds)</t>
  </si>
  <si>
    <t>Number of strikes per pile</t>
  </si>
  <si>
    <t>Number of piles per day</t>
  </si>
  <si>
    <t xml:space="preserve"> </t>
  </si>
  <si>
    <t>10 Log (duration of sound production)</t>
  </si>
  <si>
    <t>SAGE CELLS</t>
  </si>
  <si>
    <t>SKY BLUE CELLS</t>
  </si>
  <si>
    <t>INSTRUCTIONS</t>
  </si>
  <si>
    <t>Breitzke et al. 2008; Tashmukhambetov et al. 2008; Tolstoy et al. 2009</t>
  </si>
  <si>
    <t>NMFS Provided Information (Technical Guidance)</t>
  </si>
  <si>
    <t>F: MOBILE SOURCE: Impulsive, Intermittent ("SAFE DISTANCE" METHODOLOGY)</t>
  </si>
  <si>
    <t>D: MOBILE SOURCE: Non-Impulsive, Intermittent ("SAFE DISTANCE" METHODOLOGY)</t>
  </si>
  <si>
    <t>C: MOBILE SOURCE: Non-Impulsive, Continuous ("SAFE DISTANCE" METHODOLOGY)</t>
  </si>
  <si>
    <t xml:space="preserve">YELLOW </t>
  </si>
  <si>
    <t xml:space="preserve">BRICK </t>
  </si>
  <si>
    <t xml:space="preserve">RED </t>
  </si>
  <si>
    <t>BLUE</t>
  </si>
  <si>
    <t>ORANGE</t>
  </si>
  <si>
    <t>GREEN</t>
  </si>
  <si>
    <t xml:space="preserve">EVRGRN </t>
  </si>
  <si>
    <t xml:space="preserve">PURPLE </t>
  </si>
  <si>
    <t xml:space="preserve">National Marine Fisheries Service (NMFS): 2018 Revision to: Technical Guidance For Assessing the Effects of </t>
  </si>
  <si>
    <t>and Temporary Threshold Shifts (Version 2.0)</t>
  </si>
  <si>
    <t xml:space="preserve">Anthropogenic Noise on Marine Mammal Hearing:  Underwater Thresholds for Onset of Permanent </t>
  </si>
  <si>
    <t xml:space="preserve">NOTE: The User Spreadsheet tool provides a means to estimates distances associated with the Technical Guidance’s PTS onset thresholds. </t>
  </si>
  <si>
    <t xml:space="preserve">Mitigation and monitoring requirements associated with a Marine Mammal Protection Act (MMPA) authorization or an Endangered Species Act (ESA) </t>
  </si>
  <si>
    <t xml:space="preserve">consultation or permit are independent management decisions made in the context of the proposed activity and comprehensive effects analysis, and are </t>
  </si>
  <si>
    <t xml:space="preserve">beyond the scope of the Technical Guidance. </t>
  </si>
  <si>
    <r>
      <t>Companion</t>
    </r>
    <r>
      <rPr>
        <vertAlign val="superscript"/>
        <sz val="11"/>
        <color theme="1"/>
        <rFont val="Arial"/>
        <family val="2"/>
      </rPr>
      <t>+</t>
    </r>
    <r>
      <rPr>
        <sz val="11"/>
        <color theme="1"/>
        <rFont val="Arial"/>
        <family val="2"/>
      </rPr>
      <t xml:space="preserve"> User Spreadsheet to:</t>
    </r>
  </si>
  <si>
    <r>
      <t xml:space="preserve"> </t>
    </r>
    <r>
      <rPr>
        <b/>
        <vertAlign val="superscript"/>
        <sz val="11"/>
        <color theme="1"/>
        <rFont val="Arial"/>
        <family val="2"/>
      </rPr>
      <t>+</t>
    </r>
    <r>
      <rPr>
        <b/>
        <sz val="11"/>
        <color theme="1"/>
        <rFont val="Arial"/>
        <family val="2"/>
      </rPr>
      <t>For more information on the optional methodology provided within this User Spreadsheet, see Appendix D of Technical Guidance (2018)</t>
    </r>
  </si>
  <si>
    <r>
      <t xml:space="preserve">STEP 1:  </t>
    </r>
    <r>
      <rPr>
        <sz val="12"/>
        <color theme="1"/>
        <rFont val="Arial"/>
        <family val="2"/>
      </rPr>
      <t>Determine what spreadsheet is appropriate for activity</t>
    </r>
  </si>
  <si>
    <r>
      <t xml:space="preserve">1) Is the sound source NON-IMPULSIVE or IMPULSIVE? </t>
    </r>
    <r>
      <rPr>
        <sz val="10"/>
        <color theme="1"/>
        <rFont val="Arial"/>
        <family val="2"/>
      </rPr>
      <t>(If it is unclear which category describes your source, consult NOAA)</t>
    </r>
  </si>
  <si>
    <r>
      <t xml:space="preserve">a) NON-IMPULSIVE (e.g., drilling, vibratory pile driving, tactical </t>
    </r>
    <r>
      <rPr>
        <sz val="10"/>
        <rFont val="Arial"/>
        <family val="2"/>
      </rPr>
      <t>sonar</t>
    </r>
    <r>
      <rPr>
        <sz val="10"/>
        <color theme="1"/>
        <rFont val="Arial"/>
        <family val="2"/>
      </rPr>
      <t>): Go to Question 2</t>
    </r>
  </si>
  <si>
    <r>
      <t xml:space="preserve">STEP 3: </t>
    </r>
    <r>
      <rPr>
        <sz val="10"/>
        <color theme="1"/>
        <rFont val="Arial"/>
        <family val="2"/>
      </rPr>
      <t xml:space="preserve">Estimated PTS isopleths (meter) will be provided in: </t>
    </r>
  </si>
  <si>
    <r>
      <t xml:space="preserve">1) </t>
    </r>
    <r>
      <rPr>
        <sz val="10"/>
        <color theme="1"/>
        <rFont val="Arial"/>
        <family val="2"/>
      </rPr>
      <t>Marine mammals remain stationary during activity</t>
    </r>
  </si>
  <si>
    <r>
      <t>2)</t>
    </r>
    <r>
      <rPr>
        <sz val="10"/>
        <color theme="1"/>
        <rFont val="Arial"/>
        <family val="2"/>
      </rPr>
      <t xml:space="preserve"> Currently, recovery between intermittent sounds is not considered regardless of time between sounds (i.e., all sounds within the accumulation period are counted)</t>
    </r>
  </si>
  <si>
    <t xml:space="preserve">Corresponds to 2.0 version of Revised Technical Guidance </t>
  </si>
  <si>
    <t>(2018). Added sheet specific to vibratory pile driving and</t>
  </si>
  <si>
    <t xml:space="preserve"> explosives and added capabilities to calculate peak </t>
  </si>
  <si>
    <t>sound pressure level isopleths for impulsive sources</t>
  </si>
  <si>
    <t xml:space="preserve">Tashmukhambetov, A.M., G.E. Ioup, J.W. Ioup, N.A. Sidorovskaia, and J.J. Newcomb. 2008. Three-dimensional seismic array characterization study: Experiment and </t>
  </si>
  <si>
    <t>modeling. Journal of the Acoustical Society of America 123:4094–4108.</t>
  </si>
  <si>
    <t xml:space="preserve">Tolstoy, M., J. Diebold, L. Doermann, S. Nooner, S.C. Webb, D.R. Bohnenstiehl, T.J. Crone, and R.C. Holmes. 2009. Broadband calibration of the R/V Marcus G. </t>
  </si>
  <si>
    <t>Langseth four-string seismic sources. Geochemistry Geophysics Geosystems 10: 1-15.</t>
  </si>
  <si>
    <t xml:space="preserve">Blackwell, S.B., C.R. Greene, Jr., and W.J. Richardson. 2004. Drilling and operational sounds from an oil production island in the ice-covered Beaufort Sea. Journal </t>
  </si>
  <si>
    <t>of the Acoustical Society of America 116: 3199-3211.</t>
  </si>
  <si>
    <t xml:space="preserve">Blackwell, S.B., and C.R. Green, Jr. 2006. Sounds from an oil production island in the Beaufort Sea in summer: Characteristics and contribution of vessels. </t>
  </si>
  <si>
    <t>Journal of the Acoustical Society of America 119: 182-196.</t>
  </si>
  <si>
    <r>
      <t>Weighting Factor Adjustment (kHz)</t>
    </r>
    <r>
      <rPr>
        <b/>
        <vertAlign val="superscript"/>
        <sz val="10"/>
        <color theme="1"/>
        <rFont val="Arial"/>
        <family val="2"/>
      </rPr>
      <t>¥</t>
    </r>
  </si>
  <si>
    <r>
      <t>SEL</t>
    </r>
    <r>
      <rPr>
        <b/>
        <vertAlign val="subscript"/>
        <sz val="10"/>
        <color theme="1"/>
        <rFont val="Arial"/>
        <family val="2"/>
      </rPr>
      <t>cum</t>
    </r>
    <r>
      <rPr>
        <b/>
        <sz val="10"/>
        <color theme="1"/>
        <rFont val="Arial"/>
        <family val="2"/>
      </rPr>
      <t xml:space="preserve"> Threshold</t>
    </r>
  </si>
  <si>
    <r>
      <t xml:space="preserve">¥ </t>
    </r>
    <r>
      <rPr>
        <sz val="9"/>
        <color theme="1"/>
        <rFont val="Arial"/>
        <family val="2"/>
      </rPr>
      <t>Broadband: 95% frequency contour percentile (kHz) OR Narrowband: frequency (kHz); For appropriate default WFA: See INTRODUCTION tab</t>
    </r>
  </si>
  <si>
    <r>
      <t>1/Repetition rate</t>
    </r>
    <r>
      <rPr>
        <b/>
        <vertAlign val="superscript"/>
        <sz val="10"/>
        <color theme="1"/>
        <rFont val="Arial"/>
        <family val="2"/>
      </rPr>
      <t>^</t>
    </r>
    <r>
      <rPr>
        <b/>
        <sz val="10"/>
        <color theme="1"/>
        <rFont val="Arial"/>
        <family val="2"/>
      </rPr>
      <t xml:space="preserve"> (seconds)</t>
    </r>
  </si>
  <si>
    <r>
      <t>STEP 3: SOURCE-SPECIFIC INFORMATION</t>
    </r>
    <r>
      <rPr>
        <b/>
        <vertAlign val="superscript"/>
        <sz val="10"/>
        <color theme="1"/>
        <rFont val="Arial"/>
        <family val="2"/>
      </rPr>
      <t>‡</t>
    </r>
  </si>
  <si>
    <r>
      <rPr>
        <vertAlign val="superscript"/>
        <sz val="9"/>
        <color theme="1"/>
        <rFont val="Arial"/>
        <family val="2"/>
      </rPr>
      <t>Δ</t>
    </r>
    <r>
      <rPr>
        <sz val="9"/>
        <color theme="1"/>
        <rFont val="Arial"/>
        <family val="2"/>
      </rPr>
      <t>Window that makes up 90% of total cumulative energy (5%-95%) based on Madsen 2005</t>
    </r>
  </si>
  <si>
    <r>
      <t>SEL</t>
    </r>
    <r>
      <rPr>
        <b/>
        <vertAlign val="subscript"/>
        <sz val="10"/>
        <rFont val="Arial"/>
        <family val="2"/>
      </rPr>
      <t>cum</t>
    </r>
  </si>
  <si>
    <r>
      <t>Pulse Duration</t>
    </r>
    <r>
      <rPr>
        <b/>
        <vertAlign val="superscript"/>
        <sz val="10"/>
        <color theme="1"/>
        <rFont val="Arial"/>
        <family val="2"/>
      </rPr>
      <t>Δ</t>
    </r>
    <r>
      <rPr>
        <b/>
        <sz val="10"/>
        <color theme="1"/>
        <rFont val="Arial"/>
        <family val="2"/>
      </rPr>
      <t xml:space="preserve"> (seconds)</t>
    </r>
  </si>
  <si>
    <r>
      <t>PTS SEL</t>
    </r>
    <r>
      <rPr>
        <b/>
        <vertAlign val="subscript"/>
        <sz val="10"/>
        <color theme="1"/>
        <rFont val="Arial"/>
        <family val="2"/>
      </rPr>
      <t>cum</t>
    </r>
    <r>
      <rPr>
        <b/>
        <sz val="10"/>
        <color theme="1"/>
        <rFont val="Arial"/>
        <family val="2"/>
      </rPr>
      <t xml:space="preserve"> Isopleth to threshold (meters)</t>
    </r>
  </si>
  <si>
    <r>
      <t>Unweighted SEL</t>
    </r>
    <r>
      <rPr>
        <b/>
        <vertAlign val="subscript"/>
        <sz val="10"/>
        <color theme="1"/>
        <rFont val="Arial"/>
        <family val="2"/>
      </rPr>
      <t>cum (at measured distance)</t>
    </r>
    <r>
      <rPr>
        <b/>
        <sz val="10"/>
        <color theme="1"/>
        <rFont val="Arial"/>
        <family val="2"/>
      </rPr>
      <t xml:space="preserve"> = SEL</t>
    </r>
    <r>
      <rPr>
        <b/>
        <vertAlign val="subscript"/>
        <sz val="10"/>
        <color theme="1"/>
        <rFont val="Arial"/>
        <family val="2"/>
      </rPr>
      <t>ss</t>
    </r>
    <r>
      <rPr>
        <b/>
        <sz val="10"/>
        <color theme="1"/>
        <rFont val="Arial"/>
        <family val="2"/>
      </rPr>
      <t xml:space="preserve"> + 10 Log (# strikes)</t>
    </r>
  </si>
  <si>
    <t>† If a user relies on alternative weighting/dB adjustment rather than relying upon the WFA (source-specific</t>
  </si>
  <si>
    <t>However, they must provide additional support and documentation supporting this modification.</t>
  </si>
  <si>
    <t xml:space="preserve">† If a user relies on alternative weighting/dB adjustment rather than relying upon the WFA (source-specific </t>
  </si>
  <si>
    <t xml:space="preserve"> However, they must provide additional support and documentation supporting this modification.</t>
  </si>
  <si>
    <t>thresholds may be exceeded. Results provided by this spreadsheet do not represent the entirety of the comprehensive effects analysis, but</t>
  </si>
  <si>
    <t xml:space="preserve">rather serve as one tool to help evaluate the effects of a proposed action on marine mammal hearing and make findings required by NOAA’s </t>
  </si>
  <si>
    <t xml:space="preserve">various statutes. Input values are the responsibility of the individual user. </t>
  </si>
  <si>
    <r>
      <t xml:space="preserve">DISCLAIMER: NMFS has provided this spreadsheet as an </t>
    </r>
    <r>
      <rPr>
        <b/>
        <u/>
        <sz val="11"/>
        <color theme="9" tint="-0.499984740745262"/>
        <rFont val="Arial"/>
        <family val="2"/>
      </rPr>
      <t xml:space="preserve">optional </t>
    </r>
    <r>
      <rPr>
        <b/>
        <sz val="11"/>
        <color theme="9" tint="-0.499984740745262"/>
        <rFont val="Arial"/>
        <family val="2"/>
      </rPr>
      <t xml:space="preserve">tool to provide estimated effect distances (i.e., isopleths) where PTS onset </t>
    </r>
  </si>
  <si>
    <t xml:space="preserve">Breitzke, M., O. Boebel, S. El Naggar, W. Jokat, and B. Werner. 2008 Broad-band calibration of marine seismic sources used by R/V Polarstern for academic research </t>
  </si>
  <si>
    <t xml:space="preserve">in polar regions. Geophysical Journal International 174: 505-524. </t>
  </si>
  <si>
    <r>
      <t>NOTE</t>
    </r>
    <r>
      <rPr>
        <sz val="9"/>
        <color theme="1"/>
        <rFont val="Arial"/>
        <family val="2"/>
      </rPr>
      <t xml:space="preserve">: The User Spreadsheet tool provides a means to estimates distances associated with </t>
    </r>
  </si>
  <si>
    <t xml:space="preserve">the Technical Guidance’s PTS onset thresholds. Mitigation and monitoring requirements </t>
  </si>
  <si>
    <r>
      <t>NOTE</t>
    </r>
    <r>
      <rPr>
        <sz val="9"/>
        <color theme="1"/>
        <rFont val="Arial"/>
        <family val="2"/>
      </rPr>
      <t>: The User Spreadsheet tool provides a means to estimates distances associated</t>
    </r>
  </si>
  <si>
    <t xml:space="preserve"> with the Technical Guidance’s PTS onset thresholds. Mitigation and monitoring </t>
  </si>
  <si>
    <t xml:space="preserve">requirements associated with a Marine Mammal Protection Act (MMPA) authorization or an </t>
  </si>
  <si>
    <t xml:space="preserve">Endangered Species Act (ESA) consultation or permit are independent management </t>
  </si>
  <si>
    <t>decisions made in the context of the proposed activity and comprehensive effects analysis,</t>
  </si>
  <si>
    <t xml:space="preserve"> and are beyond the scope of the Technical Guidance and the User Spreadsheet tool. </t>
  </si>
  <si>
    <r>
      <t>NOTE</t>
    </r>
    <r>
      <rPr>
        <sz val="9"/>
        <color theme="1"/>
        <rFont val="Arial"/>
        <family val="2"/>
      </rPr>
      <t xml:space="preserve">: The User Spreadsheet tool provides a means to estimates distances associated </t>
    </r>
  </si>
  <si>
    <t xml:space="preserve">with the Technical Guidance’s PTS onset thresholds. Mitigation and monitoring </t>
  </si>
  <si>
    <t xml:space="preserve">decisions made in the context of the proposed activity and comprehensive effects analysis, </t>
  </si>
  <si>
    <t xml:space="preserve">and are beyond the scope of the Technical Guidance and the User Spreadsheet tool. </t>
  </si>
  <si>
    <r>
      <t>NOTE</t>
    </r>
    <r>
      <rPr>
        <sz val="9"/>
        <color theme="1"/>
        <rFont val="Arial"/>
        <family val="2"/>
      </rPr>
      <t xml:space="preserve">: The User Spreadsheet tool provides a means to estimates distances </t>
    </r>
  </si>
  <si>
    <t xml:space="preserve">associated with the Technical Guidance’s PTS onset thresholds. Mitigation and </t>
  </si>
  <si>
    <t xml:space="preserve">monitoring requirements associated with a Marine Mammal Protection Act (MMPA) </t>
  </si>
  <si>
    <t xml:space="preserve">authorization or an Endangered Species Act (ESA) consultation or permit are </t>
  </si>
  <si>
    <t xml:space="preserve">independent management decisions made in the context of the proposed activity and </t>
  </si>
  <si>
    <t xml:space="preserve">comprehensive effects analysis, and are beyond the scope of the Technical Guidance </t>
  </si>
  <si>
    <t xml:space="preserve">and the User Spreadsheet tool. </t>
  </si>
  <si>
    <t>with the Technical Guidance’s PTS onset thresholds. Mitigation and monitoring</t>
  </si>
  <si>
    <t xml:space="preserve"> requirements associated with a Marine Mammal Protection Act (MMPA) authorization or an </t>
  </si>
  <si>
    <t>requirements associated with a Marine Mammal Protection Act (MMPA) authorization</t>
  </si>
  <si>
    <t xml:space="preserve"> or an Endangered Species Act (ESA) consultation or permit are independent management </t>
  </si>
  <si>
    <t xml:space="preserve">associated with a Marine Mammal Protection Act (MMPA) authorization or an Endangered </t>
  </si>
  <si>
    <t xml:space="preserve">Species Act (ESA) consultation or permit are independent management decisions made in the </t>
  </si>
  <si>
    <t xml:space="preserve">context of the proposed activity and comprehensive effects analysis, and are beyond the scope </t>
  </si>
  <si>
    <t xml:space="preserve">of the Technical Guidance and the User Spreadsheet tool. </t>
  </si>
  <si>
    <r>
      <t>NOTE</t>
    </r>
    <r>
      <rPr>
        <sz val="9"/>
        <color theme="1"/>
        <rFont val="Arial"/>
        <family val="2"/>
      </rPr>
      <t xml:space="preserve">: The User Spreadsheet tool provides a means to estimates distances associated with the </t>
    </r>
  </si>
  <si>
    <t>Technical Guidance’s PTS onset thresholds. Mitigation and monitoring requirements associated</t>
  </si>
  <si>
    <t xml:space="preserve"> with a Marine Mammal Protection Act (MMPA) authorization or an Endangered Species Act (ESA) </t>
  </si>
  <si>
    <t xml:space="preserve">consultation or permit are independent management decisions made in the context of the proposed </t>
  </si>
  <si>
    <t xml:space="preserve">activity and comprehensive effects analysis, and are beyond the scope of the Technical Guidance </t>
  </si>
  <si>
    <t>2018 Revised Technical Guidance web page</t>
  </si>
  <si>
    <t>the Technical Guidance’s PTS onset thresholds. Mitigation and monitoring requirements</t>
  </si>
  <si>
    <t xml:space="preserve"> associated with a Marine Mammal Protection Act (MMPA) authorization or an Endangered </t>
  </si>
  <si>
    <t xml:space="preserve">Species Act (ESA) consultation or permit are independent management decisions made in </t>
  </si>
  <si>
    <t xml:space="preserve">the context of the proposed activity and comprehensive effects analysis, and are beyond the </t>
  </si>
  <si>
    <t xml:space="preserve">scope of the Technical Guidance and the User Spreadsheet tool. </t>
  </si>
  <si>
    <t xml:space="preserve"> associated with a Marine Mammal Protection Act (MMPA) authorization or an Endangered</t>
  </si>
  <si>
    <t xml:space="preserve"> Species Act (ESA) consultation or permit are independent management decisions made in the </t>
  </si>
  <si>
    <t>context of the proposed activity and comprehensive effects analysis, and are beyond the scope</t>
  </si>
  <si>
    <t xml:space="preserve"> of the Technical Guidance and the User Spreadsheet tool. </t>
  </si>
  <si>
    <t xml:space="preserve">requirements associated with a Marine Mammal Protection Act (MMPA) authorization or </t>
  </si>
  <si>
    <t xml:space="preserve">an Endangered Species Act (ESA) consultation or permit are independent management </t>
  </si>
  <si>
    <t>Specify if relying on source-specific WFA, alternative weighting/dB adjustment, or if using default value.</t>
  </si>
  <si>
    <t xml:space="preserve">or default), they may override the Adjustment (dB) (row 47), and enter the new value directly. </t>
  </si>
  <si>
    <t xml:space="preserve">or default), they may override the Adjustment (dB) (row 48), and enter the new value directly. </t>
  </si>
  <si>
    <t>or default), they may override the Adjustment (dB) (row 45), and enter the new value directly.</t>
  </si>
  <si>
    <t>Updated version based on comments from 2018 public</t>
  </si>
  <si>
    <t>July 2018</t>
  </si>
  <si>
    <r>
      <t>Strike (pulse) Duration</t>
    </r>
    <r>
      <rPr>
        <b/>
        <vertAlign val="superscript"/>
        <sz val="10"/>
        <color theme="1"/>
        <rFont val="Arial"/>
        <family val="2"/>
      </rPr>
      <t>Δ</t>
    </r>
    <r>
      <rPr>
        <b/>
        <sz val="10"/>
        <color theme="1"/>
        <rFont val="Arial"/>
        <family val="2"/>
      </rPr>
      <t xml:space="preserve"> (seconds)</t>
    </r>
  </si>
  <si>
    <t>Action Proponent  Provided Information</t>
  </si>
  <si>
    <t>Action Proponent Provided Information</t>
  </si>
  <si>
    <r>
      <t xml:space="preserve">¥ </t>
    </r>
    <r>
      <rPr>
        <sz val="9"/>
        <color theme="1"/>
        <rFont val="Arial"/>
        <family val="2"/>
      </rPr>
      <t>Broadband: 95% frequency contour percentile (kHz); For appropriate default WFA: See INTRODUCTION tab</t>
    </r>
  </si>
  <si>
    <t>Suggested (Default*) Weighting Factor Adjustments (WFA) for Broadband Sources:</t>
  </si>
  <si>
    <t>Seismic airguns</t>
  </si>
  <si>
    <t>Impact pile driving hammers</t>
  </si>
  <si>
    <t>Drill vessels/platforms</t>
  </si>
  <si>
    <t xml:space="preserve">that marine mammal hearing group. </t>
  </si>
  <si>
    <r>
      <t xml:space="preserve"> “NA”: PK source level is </t>
    </r>
    <r>
      <rPr>
        <u/>
        <sz val="9"/>
        <color theme="1"/>
        <rFont val="Arial"/>
        <family val="2"/>
      </rPr>
      <t>&lt;</t>
    </r>
    <r>
      <rPr>
        <sz val="9"/>
        <color theme="1"/>
        <rFont val="Arial"/>
        <family val="2"/>
      </rPr>
      <t xml:space="preserve"> to the threshold for </t>
    </r>
  </si>
  <si>
    <r>
      <t xml:space="preserve"> “NA”: PK source level is </t>
    </r>
    <r>
      <rPr>
        <u/>
        <sz val="9"/>
        <color theme="1"/>
        <rFont val="Arial"/>
        <family val="2"/>
      </rPr>
      <t>&lt;</t>
    </r>
    <r>
      <rPr>
        <sz val="9"/>
        <color theme="1"/>
        <rFont val="Arial"/>
        <family val="2"/>
      </rPr>
      <t xml:space="preserve"> to the threshold </t>
    </r>
  </si>
  <si>
    <t xml:space="preserve">for that marine mammal hearing group. </t>
  </si>
  <si>
    <t>Adjustment (-dB)†</t>
  </si>
  <si>
    <t>Based on NMFS 2018 Revised Technical Guidance</t>
  </si>
  <si>
    <t>HOW TO DETERMINE WHICH TAB TO USE</t>
  </si>
  <si>
    <t>a) CONTINUOUS: Use Tab A*</t>
  </si>
  <si>
    <t>b) INTERMITTENT: Use Tab B</t>
  </si>
  <si>
    <t>a) CONTINUOUS: Use Tab C ("safe distance" methodology from Sivle et al. 2014)</t>
  </si>
  <si>
    <t>b) INTERMITTENT: Use Tab D ("safe distance" methodology from Sivle et al. 2014)</t>
  </si>
  <si>
    <t>a) STATIONARY: Use Tab E*</t>
  </si>
  <si>
    <t>*If source is impact pile driving: Use Tab E.1</t>
  </si>
  <si>
    <r>
      <t xml:space="preserve">STEP 2:  </t>
    </r>
    <r>
      <rPr>
        <sz val="10"/>
        <color theme="1"/>
        <rFont val="Arial"/>
        <family val="2"/>
      </rPr>
      <t>Within the appropriate tab, fill-in:</t>
    </r>
  </si>
  <si>
    <t>b) MOBILE: Use Tab F ("safe distance" methodology from Sivle et al. 2014)</t>
  </si>
  <si>
    <r>
      <t xml:space="preserve">STEP 4: </t>
    </r>
    <r>
      <rPr>
        <sz val="10"/>
        <color theme="1"/>
        <rFont val="Arial"/>
        <family val="2"/>
      </rPr>
      <t>When using this spreadsheet to estimate marine mammal takes, please provide a copy of completed tab used to estimate isopleths</t>
    </r>
  </si>
  <si>
    <t>ᵻ A key distinction between continuous and intermittent sound sources is that intermittent sounds have a more regular (predictable) pattern of bursts of sounds and silent periods (i.e., duty cycle), which continuous sounds do not.</t>
  </si>
  <si>
    <r>
      <t>3) Is the NON-IMPULSIVE, STATIONARY source CONTINUOUS or INTERMITTENT</t>
    </r>
    <r>
      <rPr>
        <b/>
        <sz val="10"/>
        <color theme="1"/>
        <rFont val="Calibri"/>
        <family val="2"/>
      </rPr>
      <t>ᵻ</t>
    </r>
    <r>
      <rPr>
        <b/>
        <sz val="10"/>
        <color theme="1"/>
        <rFont val="Arial"/>
        <family val="2"/>
      </rPr>
      <t>?</t>
    </r>
  </si>
  <si>
    <r>
      <t>Source Level (</t>
    </r>
    <r>
      <rPr>
        <b/>
        <i/>
        <sz val="10"/>
        <color theme="1"/>
        <rFont val="Arial"/>
        <family val="2"/>
      </rPr>
      <t>L</t>
    </r>
    <r>
      <rPr>
        <b/>
        <vertAlign val="subscript"/>
        <sz val="10"/>
        <color theme="1"/>
        <rFont val="Arial"/>
        <family val="2"/>
      </rPr>
      <t>rms</t>
    </r>
    <r>
      <rPr>
        <b/>
        <sz val="10"/>
        <color theme="1"/>
        <rFont val="Arial"/>
        <family val="2"/>
      </rPr>
      <t>)</t>
    </r>
  </si>
  <si>
    <r>
      <t>Sound Pressure Level (</t>
    </r>
    <r>
      <rPr>
        <b/>
        <i/>
        <sz val="10"/>
        <color theme="1"/>
        <rFont val="Arial"/>
        <family val="2"/>
      </rPr>
      <t>L</t>
    </r>
    <r>
      <rPr>
        <b/>
        <vertAlign val="subscript"/>
        <sz val="10"/>
        <color theme="1"/>
        <rFont val="Arial"/>
        <family val="2"/>
      </rPr>
      <t>rms</t>
    </r>
    <r>
      <rPr>
        <b/>
        <sz val="10"/>
        <color theme="1"/>
        <rFont val="Arial"/>
        <family val="2"/>
      </rPr>
      <t>), specified at "x" meters (Cell B30)</t>
    </r>
  </si>
  <si>
    <r>
      <t>Source Level (</t>
    </r>
    <r>
      <rPr>
        <b/>
        <i/>
        <sz val="10"/>
        <color theme="1"/>
        <rFont val="Arial"/>
        <family val="2"/>
      </rPr>
      <t>L</t>
    </r>
    <r>
      <rPr>
        <b/>
        <vertAlign val="subscript"/>
        <sz val="10"/>
        <color theme="1"/>
        <rFont val="Arial"/>
        <family val="2"/>
      </rPr>
      <t>p,0-pk</t>
    </r>
    <r>
      <rPr>
        <b/>
        <sz val="10"/>
        <color theme="1"/>
        <rFont val="Arial"/>
        <family val="2"/>
      </rPr>
      <t>)</t>
    </r>
  </si>
  <si>
    <r>
      <rPr>
        <b/>
        <i/>
        <sz val="10"/>
        <color theme="1"/>
        <rFont val="Arial"/>
        <family val="2"/>
      </rPr>
      <t>L</t>
    </r>
    <r>
      <rPr>
        <b/>
        <vertAlign val="subscript"/>
        <sz val="10"/>
        <color theme="1"/>
        <rFont val="Arial"/>
        <family val="2"/>
      </rPr>
      <t>p,0-pk</t>
    </r>
    <r>
      <rPr>
        <b/>
        <sz val="10"/>
        <color theme="1"/>
        <rFont val="Arial"/>
        <family val="2"/>
      </rPr>
      <t xml:space="preserve"> specified at "x" meters (Cell G29)</t>
    </r>
  </si>
  <si>
    <r>
      <t xml:space="preserve">Distance of </t>
    </r>
    <r>
      <rPr>
        <b/>
        <i/>
        <sz val="10"/>
        <color theme="1"/>
        <rFont val="Arial"/>
        <family val="2"/>
      </rPr>
      <t>L</t>
    </r>
    <r>
      <rPr>
        <b/>
        <vertAlign val="subscript"/>
        <sz val="10"/>
        <color theme="1"/>
        <rFont val="Arial"/>
        <family val="2"/>
      </rPr>
      <t>p,0-pk</t>
    </r>
    <r>
      <rPr>
        <b/>
        <sz val="10"/>
        <color theme="1"/>
        <rFont val="Arial"/>
        <family val="2"/>
      </rPr>
      <t xml:space="preserve"> measurement (meters)⁺</t>
    </r>
  </si>
  <si>
    <r>
      <rPr>
        <b/>
        <i/>
        <sz val="10"/>
        <color theme="1"/>
        <rFont val="Arial"/>
        <family val="2"/>
      </rPr>
      <t>L</t>
    </r>
    <r>
      <rPr>
        <b/>
        <vertAlign val="subscript"/>
        <sz val="10"/>
        <color theme="1"/>
        <rFont val="Arial"/>
        <family val="2"/>
      </rPr>
      <t>p,0-pk</t>
    </r>
    <r>
      <rPr>
        <b/>
        <sz val="10"/>
        <color theme="1"/>
        <rFont val="Arial"/>
        <family val="2"/>
      </rPr>
      <t xml:space="preserve"> Source level</t>
    </r>
  </si>
  <si>
    <t>†Methodology assumes propagation loss of 20 log R; Activity duration (time) independent</t>
  </si>
  <si>
    <t>‡Methodology assumes propagation loss of 20 log R; Activity duration (time) independent</t>
  </si>
  <si>
    <r>
      <t>Source Level (</t>
    </r>
    <r>
      <rPr>
        <b/>
        <i/>
        <sz val="10"/>
        <color theme="1"/>
        <rFont val="Arial"/>
        <family val="2"/>
      </rPr>
      <t>L</t>
    </r>
    <r>
      <rPr>
        <b/>
        <i/>
        <vertAlign val="subscript"/>
        <sz val="10"/>
        <color theme="1"/>
        <rFont val="Arial"/>
        <family val="2"/>
      </rPr>
      <t>E</t>
    </r>
    <r>
      <rPr>
        <b/>
        <vertAlign val="subscript"/>
        <sz val="10"/>
        <color theme="1"/>
        <rFont val="Arial"/>
        <family val="2"/>
      </rPr>
      <t>,p, single ping/pulse/shot</t>
    </r>
    <r>
      <rPr>
        <b/>
        <sz val="10"/>
        <color theme="1"/>
        <rFont val="Arial"/>
        <family val="2"/>
      </rPr>
      <t>)</t>
    </r>
  </si>
  <si>
    <r>
      <t>Source Level (</t>
    </r>
    <r>
      <rPr>
        <b/>
        <i/>
        <vertAlign val="subscript"/>
        <sz val="10"/>
        <color theme="1"/>
        <rFont val="Arial"/>
        <family val="2"/>
      </rPr>
      <t>LE</t>
    </r>
    <r>
      <rPr>
        <b/>
        <vertAlign val="subscript"/>
        <sz val="10"/>
        <color theme="1"/>
        <rFont val="Arial"/>
        <family val="2"/>
      </rPr>
      <t>,p, single ping/pulse/shot</t>
    </r>
    <r>
      <rPr>
        <b/>
        <sz val="10"/>
        <color theme="1"/>
        <rFont val="Arial"/>
        <family val="2"/>
      </rPr>
      <t>)</t>
    </r>
  </si>
  <si>
    <r>
      <t>Source Level (</t>
    </r>
    <r>
      <rPr>
        <b/>
        <i/>
        <sz val="10"/>
        <color theme="1"/>
        <rFont val="Arial"/>
        <family val="2"/>
      </rPr>
      <t>L</t>
    </r>
    <r>
      <rPr>
        <b/>
        <vertAlign val="subscript"/>
        <sz val="10"/>
        <color theme="1"/>
        <rFont val="Arial"/>
        <family val="2"/>
      </rPr>
      <t>E,</t>
    </r>
    <r>
      <rPr>
        <b/>
        <i/>
        <vertAlign val="subscript"/>
        <sz val="10"/>
        <color theme="1"/>
        <rFont val="Arial"/>
        <family val="2"/>
      </rPr>
      <t>p</t>
    </r>
    <r>
      <rPr>
        <b/>
        <vertAlign val="subscript"/>
        <sz val="10"/>
        <color theme="1"/>
        <rFont val="Arial"/>
        <family val="2"/>
      </rPr>
      <t>, single ping/pulse</t>
    </r>
    <r>
      <rPr>
        <b/>
        <sz val="10"/>
        <color theme="1"/>
        <rFont val="Arial"/>
        <family val="2"/>
      </rPr>
      <t>)</t>
    </r>
  </si>
  <si>
    <t>Vibratory pile driving hammers</t>
  </si>
  <si>
    <t>*If source is vibratory pile driving: Use Tab A.1</t>
  </si>
  <si>
    <t>Duration to drive a single pile (minutes)</t>
  </si>
  <si>
    <r>
      <t>Distance of single strike SEL</t>
    </r>
    <r>
      <rPr>
        <b/>
        <vertAlign val="subscript"/>
        <sz val="10"/>
        <color theme="1"/>
        <rFont val="Arial"/>
        <family val="2"/>
      </rPr>
      <t>ss</t>
    </r>
    <r>
      <rPr>
        <b/>
        <sz val="10"/>
        <color theme="1"/>
        <rFont val="Arial"/>
        <family val="2"/>
      </rPr>
      <t xml:space="preserve"> (</t>
    </r>
    <r>
      <rPr>
        <b/>
        <i/>
        <sz val="10"/>
        <color theme="1"/>
        <rFont val="Arial"/>
        <family val="2"/>
      </rPr>
      <t>L</t>
    </r>
    <r>
      <rPr>
        <b/>
        <i/>
        <vertAlign val="subscript"/>
        <sz val="10"/>
        <color theme="1"/>
        <rFont val="Arial"/>
        <family val="2"/>
      </rPr>
      <t>E</t>
    </r>
    <r>
      <rPr>
        <b/>
        <vertAlign val="subscript"/>
        <sz val="10"/>
        <color theme="1"/>
        <rFont val="Arial"/>
        <family val="2"/>
      </rPr>
      <t>,p, single strike</t>
    </r>
    <r>
      <rPr>
        <b/>
        <sz val="10"/>
        <color theme="1"/>
        <rFont val="Arial"/>
        <family val="2"/>
      </rPr>
      <t>) measurement (meters)</t>
    </r>
  </si>
  <si>
    <t>A.1: Vibratory Pile Driving (STATIONARY SOURCE: Non-Impulsive, Continuous)</t>
  </si>
  <si>
    <t>TEAL</t>
  </si>
  <si>
    <r>
      <rPr>
        <b/>
        <i/>
        <sz val="10"/>
        <color theme="1"/>
        <rFont val="Arial"/>
        <family val="2"/>
      </rPr>
      <t>L</t>
    </r>
    <r>
      <rPr>
        <b/>
        <vertAlign val="subscript"/>
        <sz val="10"/>
        <color theme="1"/>
        <rFont val="Arial"/>
        <family val="2"/>
      </rPr>
      <t>p,0-pk</t>
    </r>
    <r>
      <rPr>
        <b/>
        <sz val="10"/>
        <color theme="1"/>
        <rFont val="Arial"/>
        <family val="2"/>
      </rPr>
      <t xml:space="preserve"> specified at "x" meters (Cell G26)</t>
    </r>
  </si>
  <si>
    <t>comment period. Added Tab for DTH</t>
  </si>
  <si>
    <t>Reyff, J., and C. Heyvaert. 2019. White Pass &amp; Yukon Railroad Mooring Dolphin Installation: Pile Driving and Drilling Sound Source Verification. Cotati, CA: Illingworth &amp; Rodkin, Inc.</t>
  </si>
  <si>
    <t xml:space="preserve">Denes, S., J. Vallarta, and D. Zeddies 2019. Sound Source Characterization of Down-the-Hole Hammering: Thimble Shoal, Virginia. Document 001888, Version 1.0. Technical report </t>
  </si>
  <si>
    <t>by JASCO Applied Sciences for Chesapeake Tunnel Joint Venture. Silver Spring, MD: JASCO Applied Sciences.</t>
  </si>
  <si>
    <t>Denes et al. 2016; Denes et al. 2019; Reyff and Heyvaert 2019</t>
  </si>
  <si>
    <t>Denes, S. L., G.J. Warner, M.E. Austin, and A.O. MacGillivray. 2016. Hydroacoustic Pile Driving Noise Study – Comprehensive Report. Document 001285, Version 2.0. Technical report by JASCO Applied</t>
  </si>
  <si>
    <t>Sciences for Alaska Department of Transportation &amp; Public Facilities. Anchorage, AK: JASCO Applied Sciences.</t>
  </si>
  <si>
    <t>b) IMPULSIVE (e.g., explosives, impact pile driving, DTH pile driving, seismic): Go to Question 5</t>
  </si>
  <si>
    <t>Literature Cited</t>
  </si>
  <si>
    <t>Total number of strikes in a 24-h period</t>
  </si>
  <si>
    <t>Strike rate (average strikes per second)</t>
  </si>
  <si>
    <t>SEISMIC METRIC CONVERSIONS</t>
  </si>
  <si>
    <r>
      <t>Source Level (</t>
    </r>
    <r>
      <rPr>
        <b/>
        <i/>
        <sz val="10"/>
        <color theme="1"/>
        <rFont val="Arial"/>
        <family val="2"/>
      </rPr>
      <t>L</t>
    </r>
    <r>
      <rPr>
        <b/>
        <i/>
        <vertAlign val="subscript"/>
        <sz val="10"/>
        <color theme="1"/>
        <rFont val="Arial"/>
        <family val="2"/>
      </rPr>
      <t>E</t>
    </r>
    <r>
      <rPr>
        <b/>
        <vertAlign val="subscript"/>
        <sz val="10"/>
        <color theme="1"/>
        <rFont val="Arial"/>
        <family val="2"/>
      </rPr>
      <t>,p, single shot</t>
    </r>
    <r>
      <rPr>
        <b/>
        <sz val="10"/>
        <color theme="1"/>
        <rFont val="Arial"/>
        <family val="2"/>
      </rPr>
      <t>)</t>
    </r>
  </si>
  <si>
    <r>
      <t>Source Level (</t>
    </r>
    <r>
      <rPr>
        <b/>
        <i/>
        <sz val="10"/>
        <color theme="1"/>
        <rFont val="Arial"/>
        <family val="2"/>
      </rPr>
      <t>L</t>
    </r>
    <r>
      <rPr>
        <b/>
        <vertAlign val="subscript"/>
        <sz val="10"/>
        <color theme="1"/>
        <rFont val="Arial"/>
        <family val="2"/>
      </rPr>
      <t>p,pk-pk</t>
    </r>
    <r>
      <rPr>
        <b/>
        <sz val="10"/>
        <color theme="1"/>
        <rFont val="Arial"/>
        <family val="2"/>
      </rPr>
      <t>)</t>
    </r>
  </si>
  <si>
    <t xml:space="preserve">Bars </t>
  </si>
  <si>
    <t>Propagation loss coefficient</t>
  </si>
  <si>
    <t>Transmission loss coefficient</t>
  </si>
  <si>
    <t>DTH pile driving/installation</t>
  </si>
  <si>
    <t>*If source is DTH pile driving/installation: Use Tab E.2</t>
  </si>
  <si>
    <t>E.2: DTH PILE DRIVING/INSTALLATION (STATIONARY SOURCE: Impulsive, Intermittent)</t>
  </si>
  <si>
    <r>
      <rPr>
        <b/>
        <i/>
        <sz val="10"/>
        <color theme="1"/>
        <rFont val="Arial"/>
        <family val="2"/>
      </rPr>
      <t>L</t>
    </r>
    <r>
      <rPr>
        <b/>
        <vertAlign val="subscript"/>
        <sz val="10"/>
        <color theme="1"/>
        <rFont val="Arial"/>
        <family val="2"/>
      </rPr>
      <t>p,pk-pk</t>
    </r>
  </si>
  <si>
    <t>the source either unweighted (i.e., set Adjustment to zero) or to input specific information on the spectrum associated with their source, it is important to understand that by doing so, one is also overriding the built-in calculations associated with these cells. Thus, if an action proponent later desires to rely upon the optional User Spreadsheet’s default WFA calculations, they will need to download another copy of the optional User Spreadsheet tool to ensure that the built-in calculations are functioning properly.</t>
  </si>
  <si>
    <t>they need to make sure to download another copy</t>
  </si>
  <si>
    <t>to ensure the built-in calculations function properly.</t>
  </si>
  <si>
    <t>NOTE: If user decided to override these Adjustment values,</t>
  </si>
  <si>
    <t xml:space="preserve">or default), they may override the Adjustment (dB) (row 50), and enter the new value directly. </t>
  </si>
  <si>
    <t xml:space="preserve"> or default), they may override the Adjustment (dB) (row 68), and enter the new value directly. </t>
  </si>
  <si>
    <t>NOTE: METHOD B1 is PREFERRED method when SEL-based source levels are available (because pulse duration is not required). Only use method B2 if SEL-based source levels are not available.</t>
  </si>
  <si>
    <t>NOTE: METHOD D1 is PREFERRED method when SEL-based source levels are available (because pulse duration is not required). Only use method D2 if SEL-based source levels are not available.</t>
  </si>
  <si>
    <r>
      <t>D2: METHOD</t>
    </r>
    <r>
      <rPr>
        <b/>
        <vertAlign val="superscript"/>
        <sz val="10"/>
        <color theme="0"/>
        <rFont val="Arial"/>
        <family val="2"/>
      </rPr>
      <t>‡</t>
    </r>
    <r>
      <rPr>
        <b/>
        <sz val="10"/>
        <color theme="0"/>
        <rFont val="Arial"/>
        <family val="2"/>
      </rPr>
      <t xml:space="preserve"> USING RMS SPL SOURCE LEVEL</t>
    </r>
  </si>
  <si>
    <t>NOTE: METHOD 12 is PREFERRED method when SEL-based source levels are available (because pulse duration is not required). Only use method E2 if SEL-based source levels are not available.</t>
  </si>
  <si>
    <r>
      <t>E2: METHOD TO CALCULATE PK AND SEL</t>
    </r>
    <r>
      <rPr>
        <b/>
        <vertAlign val="subscript"/>
        <sz val="10"/>
        <color theme="0"/>
        <rFont val="Arial"/>
        <family val="2"/>
      </rPr>
      <t>cum</t>
    </r>
    <r>
      <rPr>
        <b/>
        <sz val="10"/>
        <color theme="0"/>
        <rFont val="Arial"/>
        <family val="2"/>
      </rPr>
      <t xml:space="preserve"> (USING RMS SPL SOURCE LEVEL)</t>
    </r>
  </si>
  <si>
    <r>
      <t>E1: METHOD TO CALCULATE PK AND SEL</t>
    </r>
    <r>
      <rPr>
        <b/>
        <vertAlign val="subscript"/>
        <sz val="10"/>
        <color theme="0"/>
        <rFont val="Arial"/>
        <family val="2"/>
      </rPr>
      <t>cum</t>
    </r>
    <r>
      <rPr>
        <b/>
        <sz val="10"/>
        <color theme="0"/>
        <rFont val="Arial"/>
        <family val="2"/>
      </rPr>
      <t xml:space="preserve"> (SHOT/PULSE EQUIVALENT)          </t>
    </r>
    <r>
      <rPr>
        <b/>
        <sz val="10"/>
        <color rgb="FFFFFF00"/>
        <rFont val="Arial"/>
        <family val="2"/>
      </rPr>
      <t>PREFERRED METHOD (pulse duration not needed)</t>
    </r>
  </si>
  <si>
    <r>
      <t>D1:  METHOD</t>
    </r>
    <r>
      <rPr>
        <b/>
        <vertAlign val="superscript"/>
        <sz val="10"/>
        <color theme="0"/>
        <rFont val="Arial"/>
        <family val="2"/>
      </rPr>
      <t>†</t>
    </r>
    <r>
      <rPr>
        <b/>
        <sz val="10"/>
        <color theme="0"/>
        <rFont val="Arial"/>
        <family val="2"/>
      </rPr>
      <t xml:space="preserve"> (SINGLE PING/PULSE EQUIVALENT)    </t>
    </r>
    <r>
      <rPr>
        <b/>
        <sz val="10"/>
        <color rgb="FFFFFF00"/>
        <rFont val="Arial"/>
        <family val="2"/>
      </rPr>
      <t xml:space="preserve"> PREFERRED METHOD (pulse duration not required)</t>
    </r>
  </si>
  <si>
    <t>NOTE: METHOD E.1-1 is PREFERRED method when SEL-based source levels are available (because pulse duration is not required). Only use method E.1-2 if SEL-based source levels are not available.</t>
  </si>
  <si>
    <r>
      <t>E.1-1:  METHOD TO CALCULATE PK AND SEL</t>
    </r>
    <r>
      <rPr>
        <b/>
        <vertAlign val="subscript"/>
        <sz val="10"/>
        <color theme="0"/>
        <rFont val="Arial"/>
        <family val="2"/>
      </rPr>
      <t>cum</t>
    </r>
    <r>
      <rPr>
        <b/>
        <sz val="10"/>
        <color theme="0"/>
        <rFont val="Arial"/>
        <family val="2"/>
      </rPr>
      <t xml:space="preserve"> (SINGLE STRIKE EQUIVALENT)     </t>
    </r>
    <r>
      <rPr>
        <b/>
        <sz val="10"/>
        <color rgb="FFFFFF00"/>
        <rFont val="Arial"/>
        <family val="2"/>
      </rPr>
      <t xml:space="preserve"> PREFERRED METHOD (pulse duration not needed)</t>
    </r>
  </si>
  <si>
    <r>
      <t>E.1-2: METHOD TO CALCULATE PK AND SEL</t>
    </r>
    <r>
      <rPr>
        <b/>
        <vertAlign val="subscript"/>
        <sz val="10"/>
        <color theme="0"/>
        <rFont val="Arial"/>
        <family val="2"/>
      </rPr>
      <t>cum</t>
    </r>
    <r>
      <rPr>
        <b/>
        <sz val="10"/>
        <color theme="0"/>
        <rFont val="Arial"/>
        <family val="2"/>
      </rPr>
      <t xml:space="preserve"> (USING RMS SPL SOURCE LEVEL)</t>
    </r>
  </si>
  <si>
    <r>
      <t>F1: METHOD</t>
    </r>
    <r>
      <rPr>
        <b/>
        <vertAlign val="superscript"/>
        <sz val="10"/>
        <color theme="0"/>
        <rFont val="Arial"/>
        <family val="2"/>
      </rPr>
      <t>†</t>
    </r>
    <r>
      <rPr>
        <b/>
        <sz val="10"/>
        <color theme="0"/>
        <rFont val="Arial"/>
        <family val="2"/>
      </rPr>
      <t xml:space="preserve"> TO CALCULATE PK and SEL</t>
    </r>
    <r>
      <rPr>
        <b/>
        <vertAlign val="subscript"/>
        <sz val="10"/>
        <color theme="0"/>
        <rFont val="Arial"/>
        <family val="2"/>
      </rPr>
      <t xml:space="preserve">cum </t>
    </r>
    <r>
      <rPr>
        <b/>
        <sz val="10"/>
        <color theme="0"/>
        <rFont val="Arial"/>
        <family val="2"/>
      </rPr>
      <t xml:space="preserve">(SINGLE SHOT/PULSE EQUIVALENT)     </t>
    </r>
    <r>
      <rPr>
        <b/>
        <sz val="10"/>
        <color rgb="FFFFFF00"/>
        <rFont val="Arial"/>
        <family val="2"/>
      </rPr>
      <t>PREFERRED METHOD (pulse duration not needed)</t>
    </r>
  </si>
  <si>
    <t>NOTE: METHOD F1 is PREFERRED method when SEL-based source levels are available (because pulse duration is not required). Only use method F2 if SEL-based source levels are not available.</t>
  </si>
  <si>
    <r>
      <t>F2: METHOD</t>
    </r>
    <r>
      <rPr>
        <b/>
        <vertAlign val="superscript"/>
        <sz val="10"/>
        <color theme="0"/>
        <rFont val="Arial"/>
        <family val="2"/>
      </rPr>
      <t>‡</t>
    </r>
    <r>
      <rPr>
        <b/>
        <sz val="10"/>
        <color theme="0"/>
        <rFont val="Arial"/>
        <family val="2"/>
      </rPr>
      <t xml:space="preserve"> TO CALCULATE PK and SEL</t>
    </r>
    <r>
      <rPr>
        <b/>
        <vertAlign val="subscript"/>
        <sz val="10"/>
        <color theme="0"/>
        <rFont val="Arial"/>
        <family val="2"/>
      </rPr>
      <t>cum</t>
    </r>
    <r>
      <rPr>
        <b/>
        <sz val="10"/>
        <color theme="0"/>
        <rFont val="Arial"/>
        <family val="2"/>
      </rPr>
      <t xml:space="preserve"> (USING RMS SPL SOURCE LEVEL)</t>
    </r>
  </si>
  <si>
    <t xml:space="preserve">or default), they may override the Adjustment (dB) (row 73), and enter the new value directly. </t>
  </si>
  <si>
    <t xml:space="preserve">or default), they may override the Adjustment (dB) (row 71), and enter the new value directly. </t>
  </si>
  <si>
    <t>or default), they may override the Adjustment (dB) (row 61), and enter the new value directly.</t>
  </si>
  <si>
    <t xml:space="preserve"> or default), they may override the Adjustment (dB) (row 62), and enter the new value directly. </t>
  </si>
  <si>
    <t>July 2020</t>
  </si>
  <si>
    <r>
      <t xml:space="preserve">B1: METHOD (SINGLE PING/PULSE EQUIVALENT)     </t>
    </r>
    <r>
      <rPr>
        <b/>
        <sz val="10"/>
        <color rgb="FFFFFF00"/>
        <rFont val="Arial"/>
        <family val="2"/>
      </rPr>
      <t xml:space="preserve"> PREFERRED METHOD (pulse duration not required)</t>
    </r>
  </si>
  <si>
    <t>B2: METHOD USING RMS SPL SOURCE LEVEL</t>
  </si>
  <si>
    <r>
      <t>Single Strike SEL</t>
    </r>
    <r>
      <rPr>
        <b/>
        <vertAlign val="subscript"/>
        <sz val="10"/>
        <color theme="1"/>
        <rFont val="Arial"/>
        <family val="2"/>
      </rPr>
      <t>ss</t>
    </r>
    <r>
      <rPr>
        <b/>
        <sz val="10"/>
        <color theme="1"/>
        <rFont val="Arial"/>
        <family val="2"/>
      </rPr>
      <t xml:space="preserve"> (</t>
    </r>
    <r>
      <rPr>
        <b/>
        <i/>
        <sz val="10"/>
        <color theme="1"/>
        <rFont val="Arial"/>
        <family val="2"/>
      </rPr>
      <t>L</t>
    </r>
    <r>
      <rPr>
        <b/>
        <i/>
        <vertAlign val="subscript"/>
        <sz val="10"/>
        <color theme="1"/>
        <rFont val="Arial"/>
        <family val="2"/>
      </rPr>
      <t>E</t>
    </r>
    <r>
      <rPr>
        <b/>
        <vertAlign val="subscript"/>
        <sz val="10"/>
        <color theme="1"/>
        <rFont val="Arial"/>
        <family val="2"/>
      </rPr>
      <t>,p, single strike</t>
    </r>
    <r>
      <rPr>
        <b/>
        <sz val="10"/>
        <color theme="1"/>
        <rFont val="Arial"/>
        <family val="2"/>
      </rPr>
      <t>) specified at "x" meters (Cell B32)</t>
    </r>
  </si>
  <si>
    <r>
      <t>Sound Pressure Level (</t>
    </r>
    <r>
      <rPr>
        <b/>
        <i/>
        <sz val="10"/>
        <color theme="1"/>
        <rFont val="Arial"/>
        <family val="2"/>
      </rPr>
      <t>L</t>
    </r>
    <r>
      <rPr>
        <b/>
        <vertAlign val="subscript"/>
        <sz val="10"/>
        <color theme="1"/>
        <rFont val="Arial"/>
        <family val="2"/>
      </rPr>
      <t>rms</t>
    </r>
    <r>
      <rPr>
        <b/>
        <sz val="10"/>
        <color theme="1"/>
        <rFont val="Arial"/>
        <family val="2"/>
      </rPr>
      <t>), specified at "x" meters (Cell B53)</t>
    </r>
  </si>
  <si>
    <r>
      <rPr>
        <b/>
        <i/>
        <sz val="10"/>
        <color theme="1"/>
        <rFont val="Arial"/>
        <family val="2"/>
      </rPr>
      <t>L</t>
    </r>
    <r>
      <rPr>
        <b/>
        <vertAlign val="subscript"/>
        <sz val="10"/>
        <color theme="1"/>
        <rFont val="Arial"/>
        <family val="2"/>
      </rPr>
      <t>p,0-pk</t>
    </r>
    <r>
      <rPr>
        <b/>
        <sz val="10"/>
        <color theme="1"/>
        <rFont val="Arial"/>
        <family val="2"/>
      </rPr>
      <t xml:space="preserve"> specified at "x" meters (Cell G47)</t>
    </r>
  </si>
  <si>
    <t>Duration to drive pile (minutes)</t>
  </si>
  <si>
    <r>
      <t>Distance of sound pressure level (</t>
    </r>
    <r>
      <rPr>
        <b/>
        <i/>
        <sz val="10"/>
        <color theme="1"/>
        <rFont val="Arial"/>
        <family val="2"/>
      </rPr>
      <t>L</t>
    </r>
    <r>
      <rPr>
        <b/>
        <vertAlign val="subscript"/>
        <sz val="10"/>
        <color theme="1"/>
        <rFont val="Arial"/>
        <family val="2"/>
      </rPr>
      <t>rms</t>
    </r>
    <r>
      <rPr>
        <b/>
        <sz val="10"/>
        <color theme="1"/>
        <rFont val="Arial"/>
        <family val="2"/>
      </rPr>
      <t>) measurement (meters)</t>
    </r>
  </si>
  <si>
    <r>
      <t>Single Strike SEL</t>
    </r>
    <r>
      <rPr>
        <b/>
        <vertAlign val="subscript"/>
        <sz val="10"/>
        <color theme="1"/>
        <rFont val="Arial"/>
        <family val="2"/>
      </rPr>
      <t>ss</t>
    </r>
    <r>
      <rPr>
        <b/>
        <sz val="10"/>
        <color theme="1"/>
        <rFont val="Arial"/>
        <family val="2"/>
      </rPr>
      <t xml:space="preserve"> (</t>
    </r>
    <r>
      <rPr>
        <b/>
        <i/>
        <sz val="10"/>
        <color theme="1"/>
        <rFont val="Arial"/>
        <family val="2"/>
      </rPr>
      <t>L</t>
    </r>
    <r>
      <rPr>
        <b/>
        <i/>
        <vertAlign val="subscript"/>
        <sz val="10"/>
        <color theme="1"/>
        <rFont val="Arial"/>
        <family val="2"/>
      </rPr>
      <t>E</t>
    </r>
    <r>
      <rPr>
        <b/>
        <vertAlign val="subscript"/>
        <sz val="10"/>
        <color theme="1"/>
        <rFont val="Arial"/>
        <family val="2"/>
      </rPr>
      <t>,p, single strike</t>
    </r>
    <r>
      <rPr>
        <b/>
        <sz val="10"/>
        <color theme="1"/>
        <rFont val="Arial"/>
        <family val="2"/>
      </rPr>
      <t>) specified at "x" meters (Cell B30)</t>
    </r>
  </si>
  <si>
    <t>VERSION: 2.2 (2020)</t>
  </si>
  <si>
    <t>VERSION 2.2: 2020</t>
  </si>
  <si>
    <t>December 2020</t>
  </si>
  <si>
    <t>comment period (late) on seismic surveys from IAGC</t>
  </si>
  <si>
    <t>Additional clarification on 1/repetition rate term</t>
  </si>
  <si>
    <t>No changes to tool functionality</t>
  </si>
  <si>
    <t>November 2021</t>
  </si>
  <si>
    <r>
      <rPr>
        <vertAlign val="superscript"/>
        <sz val="9"/>
        <color theme="1"/>
        <rFont val="Arial"/>
        <family val="2"/>
      </rPr>
      <t>^</t>
    </r>
    <r>
      <rPr>
        <sz val="9"/>
        <color theme="1"/>
        <rFont val="Arial"/>
        <family val="2"/>
      </rPr>
      <t>Time between onset of successive pulses (inverse of repetition rate or inter-pulse interval).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</si>
</sst>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60" x14ac:knownFonts="1">
    <font>
      <sz val="11"/>
      <color theme="1"/>
      <name val="Calibri"/>
      <family val="2"/>
      <scheme val="minor"/>
    </font>
    <font>
      <b/>
      <sz val="11"/>
      <color theme="1"/>
      <name val="Calibri"/>
      <family val="2"/>
      <scheme val="minor"/>
    </font>
    <font>
      <b/>
      <sz val="11"/>
      <color theme="1"/>
      <name val="Garamond"/>
      <family val="1"/>
    </font>
    <font>
      <sz val="11"/>
      <color theme="1"/>
      <name val="Garamond"/>
      <family val="1"/>
    </font>
    <font>
      <b/>
      <sz val="16"/>
      <color theme="1"/>
      <name val="Garamond"/>
      <family val="1"/>
    </font>
    <font>
      <b/>
      <sz val="18"/>
      <color theme="1"/>
      <name val="Garamond"/>
      <family val="1"/>
    </font>
    <font>
      <b/>
      <sz val="20"/>
      <color theme="1"/>
      <name val="Garamond"/>
      <family val="1"/>
    </font>
    <font>
      <sz val="20"/>
      <color theme="1"/>
      <name val="Garamond"/>
      <family val="1"/>
    </font>
    <font>
      <sz val="18"/>
      <color theme="1"/>
      <name val="Garamond"/>
      <family val="1"/>
    </font>
    <font>
      <sz val="10"/>
      <name val="Arial"/>
      <family val="2"/>
    </font>
    <font>
      <b/>
      <sz val="10"/>
      <name val="Arial"/>
      <family val="2"/>
    </font>
    <font>
      <b/>
      <vertAlign val="subscript"/>
      <sz val="10"/>
      <name val="Arial"/>
      <family val="2"/>
    </font>
    <font>
      <sz val="12"/>
      <color theme="1"/>
      <name val="Garamond"/>
      <family val="1"/>
    </font>
    <font>
      <sz val="16"/>
      <color theme="1"/>
      <name val="Calibri"/>
      <family val="2"/>
      <scheme val="minor"/>
    </font>
    <font>
      <sz val="12"/>
      <color theme="9" tint="-0.499984740745262"/>
      <name val="Calibri"/>
      <family val="2"/>
      <scheme val="minor"/>
    </font>
    <font>
      <sz val="14"/>
      <color theme="1"/>
      <name val="Calibri"/>
      <family val="2"/>
      <scheme val="minor"/>
    </font>
    <font>
      <b/>
      <sz val="11"/>
      <color theme="0"/>
      <name val="Calibri"/>
      <family val="2"/>
      <scheme val="minor"/>
    </font>
    <font>
      <sz val="11"/>
      <color theme="0"/>
      <name val="Calibri"/>
      <family val="2"/>
      <scheme val="minor"/>
    </font>
    <font>
      <b/>
      <sz val="16"/>
      <color rgb="FFFF0000"/>
      <name val="Garamond"/>
      <family val="1"/>
    </font>
    <font>
      <u/>
      <sz val="11"/>
      <color theme="10"/>
      <name val="Calibri"/>
      <family val="2"/>
      <scheme val="minor"/>
    </font>
    <font>
      <sz val="10"/>
      <color theme="1"/>
      <name val="Arial"/>
      <family val="2"/>
    </font>
    <font>
      <b/>
      <sz val="10"/>
      <color theme="1"/>
      <name val="Arial"/>
      <family val="2"/>
    </font>
    <font>
      <sz val="11"/>
      <color theme="0"/>
      <name val="Garamond"/>
      <family val="1"/>
    </font>
    <font>
      <sz val="11"/>
      <color rgb="FFFF0000"/>
      <name val="Calibri"/>
      <family val="2"/>
      <scheme val="minor"/>
    </font>
    <font>
      <b/>
      <sz val="20"/>
      <color theme="1"/>
      <name val="Arial"/>
      <family val="2"/>
    </font>
    <font>
      <sz val="11"/>
      <color theme="1"/>
      <name val="Arial"/>
      <family val="2"/>
    </font>
    <font>
      <vertAlign val="superscript"/>
      <sz val="11"/>
      <color theme="1"/>
      <name val="Arial"/>
      <family val="2"/>
    </font>
    <font>
      <sz val="16"/>
      <color theme="1"/>
      <name val="Arial"/>
      <family val="2"/>
    </font>
    <font>
      <b/>
      <sz val="11"/>
      <color theme="10"/>
      <name val="Arial"/>
      <family val="2"/>
    </font>
    <font>
      <b/>
      <vertAlign val="superscript"/>
      <sz val="11"/>
      <color theme="1"/>
      <name val="Arial"/>
      <family val="2"/>
    </font>
    <font>
      <b/>
      <sz val="11"/>
      <color theme="1"/>
      <name val="Arial"/>
      <family val="2"/>
    </font>
    <font>
      <b/>
      <sz val="16"/>
      <color theme="1"/>
      <name val="Arial"/>
      <family val="2"/>
    </font>
    <font>
      <b/>
      <sz val="14"/>
      <color theme="1"/>
      <name val="Arial"/>
      <family val="2"/>
    </font>
    <font>
      <b/>
      <sz val="12"/>
      <color theme="1"/>
      <name val="Arial"/>
      <family val="2"/>
    </font>
    <font>
      <sz val="12"/>
      <color theme="1"/>
      <name val="Arial"/>
      <family val="2"/>
    </font>
    <font>
      <sz val="10"/>
      <color rgb="FFFF0000"/>
      <name val="Arial"/>
      <family val="2"/>
    </font>
    <font>
      <b/>
      <sz val="9"/>
      <color theme="1"/>
      <name val="Arial"/>
      <family val="2"/>
    </font>
    <font>
      <sz val="9"/>
      <color theme="1"/>
      <name val="Arial"/>
      <family val="2"/>
    </font>
    <font>
      <sz val="9"/>
      <name val="Arial"/>
      <family val="2"/>
    </font>
    <font>
      <b/>
      <sz val="10"/>
      <color theme="0"/>
      <name val="Arial"/>
      <family val="2"/>
    </font>
    <font>
      <vertAlign val="superscript"/>
      <sz val="10"/>
      <color theme="1"/>
      <name val="Arial"/>
      <family val="2"/>
    </font>
    <font>
      <b/>
      <vertAlign val="superscript"/>
      <sz val="10"/>
      <color theme="1"/>
      <name val="Arial"/>
      <family val="2"/>
    </font>
    <font>
      <b/>
      <sz val="10"/>
      <color rgb="FFFF0000"/>
      <name val="Arial"/>
      <family val="2"/>
    </font>
    <font>
      <b/>
      <vertAlign val="subscript"/>
      <sz val="10"/>
      <color theme="1"/>
      <name val="Arial"/>
      <family val="2"/>
    </font>
    <font>
      <sz val="10"/>
      <color theme="0"/>
      <name val="Arial"/>
      <family val="2"/>
    </font>
    <font>
      <vertAlign val="superscript"/>
      <sz val="9"/>
      <color theme="1"/>
      <name val="Arial"/>
      <family val="2"/>
    </font>
    <font>
      <b/>
      <vertAlign val="superscript"/>
      <sz val="10"/>
      <color theme="0"/>
      <name val="Arial"/>
      <family val="2"/>
    </font>
    <font>
      <sz val="16"/>
      <color theme="7" tint="0.39997558519241921"/>
      <name val="Arial"/>
      <family val="2"/>
    </font>
    <font>
      <b/>
      <vertAlign val="subscript"/>
      <sz val="10"/>
      <color theme="0"/>
      <name val="Arial"/>
      <family val="2"/>
    </font>
    <font>
      <b/>
      <sz val="16"/>
      <color theme="0"/>
      <name val="Arial"/>
      <family val="2"/>
    </font>
    <font>
      <sz val="16"/>
      <color theme="0"/>
      <name val="Arial"/>
      <family val="2"/>
    </font>
    <font>
      <b/>
      <sz val="11"/>
      <color theme="9" tint="-0.499984740745262"/>
      <name val="Arial"/>
      <family val="2"/>
    </font>
    <font>
      <b/>
      <u/>
      <sz val="11"/>
      <color theme="9" tint="-0.499984740745262"/>
      <name val="Arial"/>
      <family val="2"/>
    </font>
    <font>
      <sz val="11"/>
      <color theme="9" tint="-0.499984740745262"/>
      <name val="Arial"/>
      <family val="2"/>
    </font>
    <font>
      <b/>
      <sz val="11"/>
      <name val="Arial"/>
      <family val="2"/>
    </font>
    <font>
      <u/>
      <sz val="9"/>
      <color theme="1"/>
      <name val="Arial"/>
      <family val="2"/>
    </font>
    <font>
      <b/>
      <sz val="10"/>
      <color theme="1"/>
      <name val="Calibri"/>
      <family val="2"/>
    </font>
    <font>
      <b/>
      <i/>
      <sz val="10"/>
      <color theme="1"/>
      <name val="Arial"/>
      <family val="2"/>
    </font>
    <font>
      <b/>
      <i/>
      <vertAlign val="subscript"/>
      <sz val="10"/>
      <color theme="1"/>
      <name val="Arial"/>
      <family val="2"/>
    </font>
    <font>
      <b/>
      <sz val="10"/>
      <color rgb="FFFFFF00"/>
      <name val="Arial"/>
      <family val="2"/>
    </font>
  </fonts>
  <fills count="23">
    <fill>
      <patternFill patternType="none"/>
    </fill>
    <fill>
      <patternFill patternType="gray125"/>
    </fill>
    <fill>
      <patternFill patternType="solid">
        <fgColor theme="6" tint="0.39997558519241921"/>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theme="7" tint="0.59999389629810485"/>
        <bgColor indexed="64"/>
      </patternFill>
    </fill>
    <fill>
      <patternFill patternType="solid">
        <fgColor theme="6"/>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8" tint="0.59999389629810485"/>
        <bgColor indexed="64"/>
      </patternFill>
    </fill>
    <fill>
      <patternFill patternType="solid">
        <fgColor theme="5" tint="-0.249977111117893"/>
        <bgColor indexed="64"/>
      </patternFill>
    </fill>
    <fill>
      <patternFill patternType="solid">
        <fgColor rgb="FF1F6B47"/>
        <bgColor indexed="64"/>
      </patternFill>
    </fill>
  </fills>
  <borders count="6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style="thick">
        <color rgb="FF006600"/>
      </left>
      <right/>
      <top style="thick">
        <color rgb="FF006600"/>
      </top>
      <bottom style="thick">
        <color rgb="FF006600"/>
      </bottom>
      <diagonal/>
    </border>
    <border>
      <left/>
      <right/>
      <top style="thick">
        <color rgb="FF006600"/>
      </top>
      <bottom style="thick">
        <color rgb="FF006600"/>
      </bottom>
      <diagonal/>
    </border>
    <border>
      <left/>
      <right style="thick">
        <color rgb="FF006600"/>
      </right>
      <top style="thick">
        <color rgb="FF006600"/>
      </top>
      <bottom style="thick">
        <color rgb="FF006600"/>
      </bottom>
      <diagonal/>
    </border>
    <border>
      <left style="thick">
        <color theme="9" tint="-0.24994659260841701"/>
      </left>
      <right/>
      <top style="thick">
        <color theme="9" tint="-0.24994659260841701"/>
      </top>
      <bottom style="thick">
        <color theme="9" tint="-0.24994659260841701"/>
      </bottom>
      <diagonal/>
    </border>
    <border>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rgb="FFFFCC00"/>
      </left>
      <right/>
      <top style="thick">
        <color rgb="FFFFCC00"/>
      </top>
      <bottom style="thick">
        <color rgb="FFFFCC00"/>
      </bottom>
      <diagonal/>
    </border>
    <border>
      <left/>
      <right/>
      <top style="thick">
        <color rgb="FFFFCC00"/>
      </top>
      <bottom style="thick">
        <color rgb="FFFFCC00"/>
      </bottom>
      <diagonal/>
    </border>
    <border>
      <left/>
      <right style="thick">
        <color rgb="FFFFCC00"/>
      </right>
      <top style="thick">
        <color rgb="FFFFCC00"/>
      </top>
      <bottom style="thick">
        <color rgb="FFFFCC00"/>
      </bottom>
      <diagonal/>
    </border>
    <border>
      <left style="medium">
        <color auto="1"/>
      </left>
      <right style="medium">
        <color auto="1"/>
      </right>
      <top/>
      <bottom style="medium">
        <color auto="1"/>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diagonal/>
    </border>
    <border>
      <left style="thick">
        <color auto="1"/>
      </left>
      <right/>
      <top style="thick">
        <color auto="1"/>
      </top>
      <bottom/>
      <diagonal/>
    </border>
    <border>
      <left style="thick">
        <color auto="1"/>
      </left>
      <right/>
      <top/>
      <bottom style="thick">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right/>
      <top style="medium">
        <color auto="1"/>
      </top>
      <bottom style="medium">
        <color auto="1"/>
      </bottom>
      <diagonal/>
    </border>
    <border>
      <left style="thick">
        <color rgb="FF006600"/>
      </left>
      <right/>
      <top/>
      <bottom style="thick">
        <color rgb="FF006600"/>
      </bottom>
      <diagonal/>
    </border>
    <border>
      <left/>
      <right style="thick">
        <color rgb="FF006600"/>
      </right>
      <top/>
      <bottom style="thick">
        <color rgb="FF006600"/>
      </bottom>
      <diagonal/>
    </border>
    <border>
      <left/>
      <right/>
      <top style="medium">
        <color auto="1"/>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ck">
        <color auto="1"/>
      </left>
      <right/>
      <top/>
      <bottom/>
      <diagonal/>
    </border>
    <border>
      <left style="medium">
        <color auto="1"/>
      </left>
      <right/>
      <top/>
      <bottom/>
      <diagonal/>
    </border>
  </borders>
  <cellStyleXfs count="2">
    <xf numFmtId="0" fontId="0" fillId="0" borderId="0"/>
    <xf numFmtId="0" fontId="19" fillId="0" borderId="0" applyNumberFormat="0" applyFill="0" applyBorder="0" applyAlignment="0" applyProtection="0"/>
  </cellStyleXfs>
  <cellXfs count="330">
    <xf numFmtId="0" fontId="0" fillId="0" borderId="0" xfId="0"/>
    <xf numFmtId="0" fontId="0" fillId="0" borderId="0" xfId="0"/>
    <xf numFmtId="0" fontId="2" fillId="0" borderId="0" xfId="0" applyFont="1"/>
    <xf numFmtId="0" fontId="3" fillId="0" borderId="0" xfId="0" applyFont="1"/>
    <xf numFmtId="0" fontId="3" fillId="0" borderId="0" xfId="0" applyFont="1" applyFill="1" applyBorder="1"/>
    <xf numFmtId="0" fontId="3" fillId="5" borderId="0" xfId="0" applyFont="1" applyFill="1"/>
    <xf numFmtId="0" fontId="1" fillId="0" borderId="0" xfId="0" applyFont="1"/>
    <xf numFmtId="0" fontId="6" fillId="0" borderId="0" xfId="0" applyFont="1"/>
    <xf numFmtId="0" fontId="7" fillId="0" borderId="0" xfId="0" applyFont="1"/>
    <xf numFmtId="0" fontId="7" fillId="9" borderId="16" xfId="0" applyFont="1" applyFill="1" applyBorder="1"/>
    <xf numFmtId="0" fontId="7" fillId="9" borderId="17" xfId="0" applyFont="1" applyFill="1" applyBorder="1"/>
    <xf numFmtId="0" fontId="8" fillId="0" borderId="0" xfId="0" applyFont="1"/>
    <xf numFmtId="0" fontId="10" fillId="3" borderId="1" xfId="0" applyFont="1" applyFill="1" applyBorder="1" applyAlignment="1">
      <alignment horizontal="center"/>
    </xf>
    <xf numFmtId="0" fontId="9" fillId="3" borderId="1" xfId="0" applyFont="1" applyFill="1" applyBorder="1" applyAlignment="1">
      <alignment horizontal="center"/>
    </xf>
    <xf numFmtId="0" fontId="3" fillId="15" borderId="0" xfId="0" applyFont="1" applyFill="1"/>
    <xf numFmtId="0" fontId="0" fillId="15" borderId="0" xfId="0" applyFill="1"/>
    <xf numFmtId="165" fontId="0" fillId="0" borderId="0" xfId="0" applyNumberFormat="1"/>
    <xf numFmtId="0" fontId="4" fillId="0" borderId="0" xfId="0" applyFont="1" applyAlignment="1">
      <alignment horizontal="left" wrapText="1"/>
    </xf>
    <xf numFmtId="0" fontId="13" fillId="0" borderId="0" xfId="0" applyFont="1" applyAlignment="1">
      <alignment horizontal="left"/>
    </xf>
    <xf numFmtId="0" fontId="2" fillId="0" borderId="0" xfId="0" applyFont="1" applyBorder="1"/>
    <xf numFmtId="0" fontId="15" fillId="0" borderId="0" xfId="0" applyFont="1"/>
    <xf numFmtId="0" fontId="3" fillId="0" borderId="28" xfId="0" applyFont="1" applyBorder="1"/>
    <xf numFmtId="0" fontId="0" fillId="0" borderId="28" xfId="0" applyBorder="1"/>
    <xf numFmtId="0" fontId="0" fillId="0" borderId="29" xfId="0" applyBorder="1"/>
    <xf numFmtId="0" fontId="2" fillId="0" borderId="30" xfId="0" applyFont="1" applyBorder="1"/>
    <xf numFmtId="0" fontId="3" fillId="0" borderId="0" xfId="0" applyFont="1" applyBorder="1"/>
    <xf numFmtId="0" fontId="0" fillId="0" borderId="0" xfId="0" applyBorder="1"/>
    <xf numFmtId="0" fontId="0" fillId="0" borderId="31" xfId="0" applyBorder="1"/>
    <xf numFmtId="0" fontId="1" fillId="0" borderId="0" xfId="0" applyFont="1" applyBorder="1"/>
    <xf numFmtId="0" fontId="1" fillId="0" borderId="31" xfId="0" applyFont="1" applyBorder="1"/>
    <xf numFmtId="0" fontId="0" fillId="0" borderId="33" xfId="0" applyBorder="1"/>
    <xf numFmtId="0" fontId="0" fillId="0" borderId="34" xfId="0" applyBorder="1"/>
    <xf numFmtId="0" fontId="0" fillId="0" borderId="36" xfId="0" applyBorder="1"/>
    <xf numFmtId="0" fontId="0" fillId="0" borderId="37" xfId="0" applyBorder="1"/>
    <xf numFmtId="0" fontId="0" fillId="0" borderId="39" xfId="0" applyBorder="1"/>
    <xf numFmtId="0" fontId="0" fillId="0" borderId="41" xfId="0" applyBorder="1"/>
    <xf numFmtId="0" fontId="0" fillId="0" borderId="42" xfId="0" applyBorder="1"/>
    <xf numFmtId="0" fontId="15" fillId="0" borderId="44" xfId="0" applyFont="1" applyBorder="1"/>
    <xf numFmtId="0" fontId="15" fillId="0" borderId="45" xfId="0" applyFont="1" applyBorder="1"/>
    <xf numFmtId="0" fontId="0" fillId="0" borderId="0" xfId="0" applyAlignment="1"/>
    <xf numFmtId="0" fontId="16" fillId="0" borderId="0" xfId="0" applyFont="1" applyFill="1" applyBorder="1"/>
    <xf numFmtId="0" fontId="16" fillId="0" borderId="31" xfId="0" applyFont="1" applyFill="1" applyBorder="1"/>
    <xf numFmtId="0" fontId="17" fillId="0" borderId="0" xfId="0" applyFont="1" applyFill="1"/>
    <xf numFmtId="0" fontId="3" fillId="0" borderId="0" xfId="0" applyFont="1" applyAlignment="1">
      <alignment vertical="center"/>
    </xf>
    <xf numFmtId="0" fontId="12" fillId="0" borderId="0" xfId="0" applyFont="1" applyBorder="1" applyAlignment="1">
      <alignment vertical="center" wrapText="1"/>
    </xf>
    <xf numFmtId="0" fontId="0" fillId="0" borderId="0" xfId="0" applyAlignment="1"/>
    <xf numFmtId="0" fontId="19" fillId="0" borderId="0" xfId="1" applyAlignment="1">
      <alignment horizontal="left" wrapText="1"/>
    </xf>
    <xf numFmtId="0" fontId="0" fillId="0" borderId="0" xfId="0" applyAlignment="1">
      <alignment horizontal="left"/>
    </xf>
    <xf numFmtId="0" fontId="0" fillId="0" borderId="0" xfId="0" applyAlignment="1"/>
    <xf numFmtId="0" fontId="3" fillId="0" borderId="0" xfId="0" applyFont="1"/>
    <xf numFmtId="0" fontId="3" fillId="0" borderId="0" xfId="0" applyFont="1" applyFill="1"/>
    <xf numFmtId="0" fontId="22" fillId="0" borderId="0" xfId="0" applyFont="1"/>
    <xf numFmtId="165" fontId="0" fillId="0" borderId="0" xfId="0" applyNumberFormat="1" applyFill="1" applyBorder="1"/>
    <xf numFmtId="17" fontId="0" fillId="0" borderId="0" xfId="0" applyNumberFormat="1" applyFill="1" applyBorder="1" applyAlignment="1">
      <alignment horizontal="left"/>
    </xf>
    <xf numFmtId="0" fontId="0" fillId="0" borderId="0" xfId="0" applyFill="1" applyBorder="1"/>
    <xf numFmtId="0" fontId="18" fillId="0" borderId="0" xfId="0" applyFont="1" applyFill="1" applyBorder="1" applyAlignment="1">
      <alignment horizontal="center" wrapText="1"/>
    </xf>
    <xf numFmtId="0" fontId="0" fillId="0" borderId="0" xfId="0" applyFill="1" applyBorder="1" applyAlignment="1">
      <alignment horizontal="center" wrapText="1"/>
    </xf>
    <xf numFmtId="0" fontId="0" fillId="0" borderId="0" xfId="0" applyFill="1" applyBorder="1" applyAlignment="1">
      <alignment wrapText="1"/>
    </xf>
    <xf numFmtId="0" fontId="5" fillId="0" borderId="0" xfId="0" applyFont="1"/>
    <xf numFmtId="0" fontId="23" fillId="0" borderId="0" xfId="0" applyFont="1"/>
    <xf numFmtId="0" fontId="24" fillId="0" borderId="0" xfId="0" applyFont="1"/>
    <xf numFmtId="0" fontId="25" fillId="0" borderId="0" xfId="0" applyFont="1"/>
    <xf numFmtId="0" fontId="25" fillId="0" borderId="0" xfId="0" applyFont="1" applyFill="1" applyBorder="1"/>
    <xf numFmtId="165" fontId="25" fillId="0" borderId="0" xfId="0" applyNumberFormat="1" applyFont="1"/>
    <xf numFmtId="0" fontId="31" fillId="0" borderId="0" xfId="0" applyFont="1"/>
    <xf numFmtId="0" fontId="30" fillId="0" borderId="0" xfId="0" applyFont="1"/>
    <xf numFmtId="0" fontId="30" fillId="0" borderId="0" xfId="0" applyFont="1" applyAlignment="1">
      <alignment vertical="center"/>
    </xf>
    <xf numFmtId="0" fontId="27" fillId="0" borderId="0" xfId="0" applyFont="1"/>
    <xf numFmtId="0" fontId="32" fillId="0" borderId="0" xfId="0" applyFont="1"/>
    <xf numFmtId="165" fontId="32" fillId="0" borderId="0" xfId="0" applyNumberFormat="1" applyFont="1"/>
    <xf numFmtId="0" fontId="35" fillId="0" borderId="0" xfId="0" applyFont="1"/>
    <xf numFmtId="165" fontId="35" fillId="0" borderId="0" xfId="0" applyNumberFormat="1" applyFont="1"/>
    <xf numFmtId="0" fontId="21" fillId="0" borderId="0" xfId="0" applyFont="1"/>
    <xf numFmtId="0" fontId="33" fillId="0" borderId="27" xfId="0" applyFont="1" applyBorder="1"/>
    <xf numFmtId="0" fontId="34" fillId="0" borderId="28" xfId="0" applyFont="1" applyBorder="1"/>
    <xf numFmtId="0" fontId="21" fillId="0" borderId="30" xfId="0" applyFont="1" applyBorder="1"/>
    <xf numFmtId="0" fontId="21" fillId="0" borderId="0" xfId="0" applyFont="1" applyBorder="1"/>
    <xf numFmtId="0" fontId="37" fillId="0" borderId="0" xfId="0" applyFont="1" applyFill="1" applyBorder="1"/>
    <xf numFmtId="0" fontId="37" fillId="0" borderId="0" xfId="0" applyFont="1"/>
    <xf numFmtId="0" fontId="20" fillId="0" borderId="30" xfId="0" applyFont="1" applyFill="1" applyBorder="1"/>
    <xf numFmtId="0" fontId="20" fillId="0" borderId="0" xfId="0" applyFont="1" applyFill="1" applyBorder="1"/>
    <xf numFmtId="0" fontId="20" fillId="0" borderId="0" xfId="0" applyFont="1" applyBorder="1"/>
    <xf numFmtId="0" fontId="20" fillId="0" borderId="30" xfId="0" applyFont="1" applyBorder="1"/>
    <xf numFmtId="0" fontId="21" fillId="9" borderId="0" xfId="0" applyFont="1" applyFill="1" applyBorder="1" applyAlignment="1">
      <alignment horizontal="center"/>
    </xf>
    <xf numFmtId="0" fontId="21" fillId="0" borderId="0" xfId="0" applyFont="1" applyBorder="1" applyAlignment="1">
      <alignment horizontal="center"/>
    </xf>
    <xf numFmtId="0" fontId="21" fillId="21" borderId="0" xfId="0" applyFont="1" applyFill="1" applyBorder="1" applyAlignment="1">
      <alignment horizontal="center" vertical="center"/>
    </xf>
    <xf numFmtId="0" fontId="20" fillId="0" borderId="0" xfId="0" applyFont="1" applyAlignment="1">
      <alignment horizontal="center" vertical="center"/>
    </xf>
    <xf numFmtId="0" fontId="21" fillId="7" borderId="0" xfId="0" applyFont="1" applyFill="1" applyBorder="1" applyAlignment="1">
      <alignment horizontal="center"/>
    </xf>
    <xf numFmtId="0" fontId="21" fillId="0" borderId="0" xfId="0" applyFont="1" applyFill="1" applyBorder="1" applyAlignment="1">
      <alignment horizontal="center"/>
    </xf>
    <xf numFmtId="0" fontId="21" fillId="11" borderId="0" xfId="0" applyFont="1" applyFill="1" applyBorder="1" applyAlignment="1">
      <alignment horizontal="center"/>
    </xf>
    <xf numFmtId="0" fontId="20" fillId="6" borderId="0" xfId="0" applyFont="1" applyFill="1" applyBorder="1"/>
    <xf numFmtId="0" fontId="21" fillId="10" borderId="0" xfId="0" applyFont="1" applyFill="1" applyBorder="1" applyAlignment="1">
      <alignment horizontal="center"/>
    </xf>
    <xf numFmtId="0" fontId="20" fillId="0" borderId="0" xfId="0" applyFont="1" applyBorder="1" applyAlignment="1">
      <alignment horizontal="center"/>
    </xf>
    <xf numFmtId="0" fontId="21" fillId="12" borderId="0" xfId="0" applyFont="1" applyFill="1" applyBorder="1" applyAlignment="1">
      <alignment horizontal="center"/>
    </xf>
    <xf numFmtId="0" fontId="21" fillId="0" borderId="0" xfId="0" applyFont="1" applyFill="1" applyBorder="1" applyAlignment="1">
      <alignment horizontal="left"/>
    </xf>
    <xf numFmtId="0" fontId="20" fillId="0" borderId="0" xfId="0" applyFont="1" applyAlignment="1">
      <alignment horizontal="center"/>
    </xf>
    <xf numFmtId="0" fontId="20" fillId="0" borderId="32" xfId="0" applyFont="1" applyBorder="1"/>
    <xf numFmtId="0" fontId="20" fillId="0" borderId="33" xfId="0" applyFont="1" applyBorder="1"/>
    <xf numFmtId="0" fontId="20" fillId="0" borderId="33" xfId="0" applyFont="1" applyFill="1" applyBorder="1"/>
    <xf numFmtId="0" fontId="21" fillId="8" borderId="33" xfId="0" applyFont="1" applyFill="1" applyBorder="1" applyAlignment="1">
      <alignment horizontal="center"/>
    </xf>
    <xf numFmtId="0" fontId="21" fillId="0" borderId="33" xfId="0" applyFont="1" applyFill="1" applyBorder="1" applyAlignment="1">
      <alignment horizontal="center"/>
    </xf>
    <xf numFmtId="0" fontId="20" fillId="0" borderId="0" xfId="0" applyFont="1"/>
    <xf numFmtId="0" fontId="20" fillId="0" borderId="0" xfId="0" applyFont="1" applyFill="1"/>
    <xf numFmtId="0" fontId="21" fillId="0" borderId="0" xfId="0" applyFont="1" applyFill="1" applyAlignment="1">
      <alignment horizontal="center"/>
    </xf>
    <xf numFmtId="0" fontId="21" fillId="0" borderId="35" xfId="0" applyFont="1" applyBorder="1"/>
    <xf numFmtId="0" fontId="20" fillId="0" borderId="36" xfId="0" applyFont="1" applyBorder="1"/>
    <xf numFmtId="0" fontId="21" fillId="14" borderId="36" xfId="0" applyFont="1" applyFill="1" applyBorder="1" applyAlignment="1">
      <alignment horizontal="left"/>
    </xf>
    <xf numFmtId="0" fontId="21" fillId="0" borderId="38" xfId="0" applyFont="1" applyBorder="1"/>
    <xf numFmtId="0" fontId="21" fillId="0" borderId="40" xfId="0" applyFont="1" applyBorder="1"/>
    <xf numFmtId="0" fontId="9" fillId="0" borderId="41" xfId="0" applyFont="1" applyBorder="1"/>
    <xf numFmtId="0" fontId="21" fillId="0" borderId="43" xfId="0" applyFont="1" applyBorder="1"/>
    <xf numFmtId="0" fontId="20" fillId="0" borderId="44" xfId="0" applyFont="1" applyBorder="1"/>
    <xf numFmtId="0" fontId="21" fillId="4" borderId="44" xfId="0" applyFont="1" applyFill="1" applyBorder="1"/>
    <xf numFmtId="0" fontId="21" fillId="0" borderId="0" xfId="0" applyFont="1" applyFill="1"/>
    <xf numFmtId="0" fontId="21" fillId="0" borderId="36" xfId="0" applyFont="1" applyFill="1" applyBorder="1"/>
    <xf numFmtId="0" fontId="21" fillId="17" borderId="2" xfId="0" applyFont="1" applyFill="1" applyBorder="1"/>
    <xf numFmtId="0" fontId="21" fillId="17" borderId="2" xfId="0" applyFont="1" applyFill="1" applyBorder="1" applyAlignment="1">
      <alignment horizontal="center"/>
    </xf>
    <xf numFmtId="0" fontId="20" fillId="0" borderId="2" xfId="0" applyFont="1" applyBorder="1" applyAlignment="1">
      <alignment vertical="center" wrapText="1"/>
    </xf>
    <xf numFmtId="0" fontId="20" fillId="0" borderId="2" xfId="0" applyFont="1" applyBorder="1" applyAlignment="1">
      <alignment horizontal="center" vertical="center"/>
    </xf>
    <xf numFmtId="0" fontId="20" fillId="0" borderId="2" xfId="0" applyFont="1" applyFill="1" applyBorder="1" applyAlignment="1">
      <alignment vertical="center" wrapText="1"/>
    </xf>
    <xf numFmtId="0" fontId="20" fillId="0" borderId="0" xfId="0" applyFont="1" applyAlignment="1"/>
    <xf numFmtId="0" fontId="21" fillId="0" borderId="0" xfId="0" applyFont="1" applyFill="1" applyBorder="1" applyAlignment="1">
      <alignment wrapText="1"/>
    </xf>
    <xf numFmtId="0" fontId="21" fillId="0" borderId="0" xfId="0" applyFont="1" applyAlignment="1"/>
    <xf numFmtId="0" fontId="20" fillId="0" borderId="0" xfId="0" applyFont="1" applyAlignment="1"/>
    <xf numFmtId="0" fontId="21" fillId="0" borderId="0" xfId="0" applyFont="1" applyAlignment="1">
      <alignment wrapText="1"/>
    </xf>
    <xf numFmtId="0" fontId="21" fillId="0" borderId="0" xfId="0" applyFont="1" applyAlignment="1">
      <alignment vertical="center"/>
    </xf>
    <xf numFmtId="165" fontId="20" fillId="0" borderId="0" xfId="0" applyNumberFormat="1" applyFont="1" applyAlignment="1">
      <alignment horizontal="center"/>
    </xf>
    <xf numFmtId="0" fontId="20" fillId="0" borderId="0" xfId="0" applyFont="1" applyFill="1" applyAlignment="1">
      <alignment horizontal="center" vertical="center"/>
    </xf>
    <xf numFmtId="165" fontId="20" fillId="0" borderId="0" xfId="0" applyNumberFormat="1" applyFont="1" applyFill="1" applyAlignment="1">
      <alignment horizontal="center" vertical="center"/>
    </xf>
    <xf numFmtId="0" fontId="20" fillId="0" borderId="0" xfId="0" applyFont="1" applyAlignment="1">
      <alignment vertical="center"/>
    </xf>
    <xf numFmtId="0" fontId="20" fillId="0" borderId="0" xfId="0" applyFont="1" applyAlignment="1">
      <alignment wrapText="1"/>
    </xf>
    <xf numFmtId="0" fontId="20" fillId="0" borderId="0" xfId="0" applyFont="1" applyFill="1" applyBorder="1" applyAlignment="1">
      <alignment wrapText="1"/>
    </xf>
    <xf numFmtId="0" fontId="30" fillId="6" borderId="0" xfId="0" applyFont="1" applyFill="1"/>
    <xf numFmtId="0" fontId="25" fillId="2" borderId="1" xfId="0" applyFont="1" applyFill="1" applyBorder="1"/>
    <xf numFmtId="0" fontId="25" fillId="3" borderId="1" xfId="0" applyFont="1" applyFill="1" applyBorder="1"/>
    <xf numFmtId="0" fontId="25" fillId="4" borderId="1" xfId="0" applyFont="1" applyFill="1" applyBorder="1"/>
    <xf numFmtId="0" fontId="21" fillId="6" borderId="0" xfId="0" applyFont="1" applyFill="1"/>
    <xf numFmtId="0" fontId="20" fillId="2" borderId="1" xfId="0" applyFont="1" applyFill="1" applyBorder="1"/>
    <xf numFmtId="0" fontId="20" fillId="3" borderId="1" xfId="0" applyFont="1" applyFill="1" applyBorder="1"/>
    <xf numFmtId="0" fontId="20" fillId="4" borderId="1" xfId="0" applyFont="1" applyFill="1" applyBorder="1"/>
    <xf numFmtId="0" fontId="21" fillId="2" borderId="22" xfId="0" applyFont="1" applyFill="1" applyBorder="1" applyAlignment="1">
      <alignment vertical="center"/>
    </xf>
    <xf numFmtId="0" fontId="21" fillId="2" borderId="23" xfId="0" applyFont="1" applyFill="1" applyBorder="1" applyAlignment="1">
      <alignment vertical="center" wrapText="1"/>
    </xf>
    <xf numFmtId="0" fontId="21" fillId="2" borderId="1" xfId="0" applyFont="1" applyFill="1" applyBorder="1" applyAlignment="1">
      <alignment horizontal="left" vertical="center"/>
    </xf>
    <xf numFmtId="0" fontId="20" fillId="18" borderId="46" xfId="0" applyFont="1" applyFill="1" applyBorder="1" applyAlignment="1" applyProtection="1">
      <alignment horizontal="center" vertical="center"/>
      <protection locked="0"/>
    </xf>
    <xf numFmtId="0" fontId="40" fillId="0" borderId="0" xfId="0" applyFont="1" applyFill="1" applyBorder="1" applyAlignment="1">
      <alignment wrapText="1"/>
    </xf>
    <xf numFmtId="0" fontId="42" fillId="0" borderId="0" xfId="0" applyFont="1"/>
    <xf numFmtId="0" fontId="20" fillId="0" borderId="0" xfId="0" applyFont="1" applyBorder="1" applyAlignment="1">
      <alignment vertical="center" wrapText="1"/>
    </xf>
    <xf numFmtId="0" fontId="21" fillId="2" borderId="1" xfId="0" applyFont="1" applyFill="1" applyBorder="1" applyAlignment="1">
      <alignment vertical="center"/>
    </xf>
    <xf numFmtId="0" fontId="20" fillId="18" borderId="1" xfId="0" applyFont="1" applyFill="1" applyBorder="1" applyAlignment="1" applyProtection="1">
      <alignment horizontal="center" vertical="center"/>
      <protection locked="0"/>
    </xf>
    <xf numFmtId="0" fontId="21" fillId="2" borderId="1" xfId="0" applyFont="1" applyFill="1" applyBorder="1" applyAlignment="1">
      <alignment wrapText="1"/>
    </xf>
    <xf numFmtId="0" fontId="21" fillId="0" borderId="1" xfId="0" applyFont="1" applyBorder="1" applyAlignment="1">
      <alignment vertical="center"/>
    </xf>
    <xf numFmtId="0" fontId="20" fillId="0" borderId="1" xfId="0" applyFont="1" applyBorder="1" applyAlignment="1">
      <alignment horizontal="center" vertical="center"/>
    </xf>
    <xf numFmtId="0" fontId="21" fillId="0" borderId="1" xfId="0" applyFont="1" applyBorder="1"/>
    <xf numFmtId="2" fontId="20" fillId="0" borderId="1" xfId="0" applyNumberFormat="1" applyFont="1" applyBorder="1" applyAlignment="1">
      <alignment horizontal="center" vertical="center"/>
    </xf>
    <xf numFmtId="0" fontId="21" fillId="2" borderId="1" xfId="0" applyFont="1" applyFill="1" applyBorder="1"/>
    <xf numFmtId="0" fontId="21" fillId="0" borderId="0" xfId="0" applyFont="1" applyFill="1" applyBorder="1"/>
    <xf numFmtId="0" fontId="20" fillId="0" borderId="0" xfId="0" applyFont="1" applyFill="1" applyBorder="1" applyAlignment="1">
      <alignment horizontal="center"/>
    </xf>
    <xf numFmtId="0" fontId="21" fillId="0" borderId="0" xfId="0" applyFont="1" applyAlignment="1">
      <alignment horizontal="right"/>
    </xf>
    <xf numFmtId="0" fontId="21"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1" fillId="4" borderId="1" xfId="0" applyFont="1" applyFill="1" applyBorder="1" applyAlignment="1">
      <alignment horizontal="center" wrapText="1"/>
    </xf>
    <xf numFmtId="164" fontId="10" fillId="4" borderId="1" xfId="0" applyNumberFormat="1" applyFont="1" applyFill="1" applyBorder="1" applyAlignment="1">
      <alignment horizontal="center" vertical="center"/>
    </xf>
    <xf numFmtId="0" fontId="39" fillId="5" borderId="0" xfId="0" applyFont="1" applyFill="1"/>
    <xf numFmtId="0" fontId="21" fillId="5" borderId="0" xfId="0" applyFont="1" applyFill="1" applyAlignment="1">
      <alignment horizontal="center"/>
    </xf>
    <xf numFmtId="0" fontId="20" fillId="5" borderId="0" xfId="0" applyFont="1" applyFill="1"/>
    <xf numFmtId="0" fontId="20" fillId="5" borderId="0" xfId="0" applyFont="1" applyFill="1" applyAlignment="1">
      <alignment horizontal="center"/>
    </xf>
    <xf numFmtId="0" fontId="21" fillId="6" borderId="1" xfId="0" applyFont="1" applyFill="1" applyBorder="1" applyAlignment="1">
      <alignment horizontal="center" vertical="center" wrapText="1"/>
    </xf>
    <xf numFmtId="0" fontId="21" fillId="3" borderId="1" xfId="0" applyFont="1" applyFill="1" applyBorder="1" applyAlignment="1">
      <alignment horizontal="center"/>
    </xf>
    <xf numFmtId="0" fontId="20" fillId="3" borderId="1" xfId="0" applyFont="1" applyFill="1" applyBorder="1" applyAlignment="1">
      <alignment horizontal="center"/>
    </xf>
    <xf numFmtId="2" fontId="21" fillId="0" borderId="21" xfId="0" applyNumberFormat="1" applyFont="1" applyBorder="1" applyAlignment="1" applyProtection="1">
      <alignment horizontal="center" vertical="center" wrapText="1"/>
      <protection locked="0"/>
    </xf>
    <xf numFmtId="2" fontId="21" fillId="0" borderId="0" xfId="0" applyNumberFormat="1" applyFont="1" applyBorder="1" applyAlignment="1">
      <alignment horizontal="center" vertical="center" wrapText="1"/>
    </xf>
    <xf numFmtId="0" fontId="44" fillId="0" borderId="0" xfId="0" applyFont="1"/>
    <xf numFmtId="0" fontId="31" fillId="9" borderId="15" xfId="0" applyFont="1" applyFill="1" applyBorder="1"/>
    <xf numFmtId="0" fontId="45" fillId="0" borderId="49" xfId="0" applyFont="1" applyFill="1" applyBorder="1" applyAlignment="1">
      <alignment wrapText="1"/>
    </xf>
    <xf numFmtId="0" fontId="31" fillId="21" borderId="15" xfId="0" applyFont="1" applyFill="1" applyBorder="1"/>
    <xf numFmtId="0" fontId="27" fillId="21" borderId="16" xfId="0" applyFont="1" applyFill="1" applyBorder="1"/>
    <xf numFmtId="0" fontId="27" fillId="21" borderId="17" xfId="0" applyFont="1" applyFill="1" applyBorder="1"/>
    <xf numFmtId="0" fontId="21" fillId="2" borderId="1" xfId="0" applyFont="1" applyFill="1" applyBorder="1" applyAlignment="1">
      <alignment vertical="center" wrapText="1"/>
    </xf>
    <xf numFmtId="0" fontId="21" fillId="0" borderId="1" xfId="0" applyFont="1" applyBorder="1" applyAlignment="1">
      <alignment vertical="center" wrapText="1"/>
    </xf>
    <xf numFmtId="0" fontId="31" fillId="7" borderId="18" xfId="0" applyFont="1" applyFill="1" applyBorder="1"/>
    <xf numFmtId="0" fontId="27" fillId="7" borderId="19" xfId="0" applyFont="1" applyFill="1" applyBorder="1"/>
    <xf numFmtId="0" fontId="27" fillId="7" borderId="20" xfId="0" applyFont="1" applyFill="1" applyBorder="1"/>
    <xf numFmtId="0" fontId="20" fillId="5" borderId="0" xfId="0" applyFont="1" applyFill="1" applyBorder="1" applyAlignment="1">
      <alignment wrapText="1"/>
    </xf>
    <xf numFmtId="0" fontId="21" fillId="6" borderId="1" xfId="0" applyFont="1" applyFill="1" applyBorder="1"/>
    <xf numFmtId="2" fontId="20" fillId="0" borderId="1" xfId="0" applyNumberFormat="1" applyFont="1" applyBorder="1" applyAlignment="1">
      <alignment horizontal="center"/>
    </xf>
    <xf numFmtId="0" fontId="20" fillId="18" borderId="1" xfId="0" applyFont="1" applyFill="1" applyBorder="1" applyAlignment="1" applyProtection="1">
      <alignment horizontal="center"/>
      <protection locked="0"/>
    </xf>
    <xf numFmtId="0" fontId="20" fillId="0" borderId="0" xfId="0" applyFont="1" applyBorder="1" applyAlignment="1">
      <alignment wrapText="1"/>
    </xf>
    <xf numFmtId="0" fontId="20" fillId="0" borderId="0" xfId="0" applyFont="1" applyFill="1" applyBorder="1" applyAlignment="1"/>
    <xf numFmtId="0" fontId="20" fillId="0" borderId="1" xfId="0" applyFont="1" applyFill="1" applyBorder="1" applyAlignment="1">
      <alignment horizontal="center"/>
    </xf>
    <xf numFmtId="2" fontId="20" fillId="0" borderId="1" xfId="0" applyNumberFormat="1" applyFont="1" applyFill="1" applyBorder="1" applyAlignment="1">
      <alignment horizontal="center"/>
    </xf>
    <xf numFmtId="0" fontId="31" fillId="11" borderId="12" xfId="0" applyFont="1" applyFill="1" applyBorder="1"/>
    <xf numFmtId="0" fontId="27" fillId="11" borderId="13" xfId="0" applyFont="1" applyFill="1" applyBorder="1"/>
    <xf numFmtId="0" fontId="27" fillId="11" borderId="14" xfId="0" applyFont="1" applyFill="1" applyBorder="1"/>
    <xf numFmtId="0" fontId="35" fillId="6" borderId="0" xfId="0" applyFont="1" applyFill="1"/>
    <xf numFmtId="0" fontId="21" fillId="2" borderId="0" xfId="0" applyFont="1" applyFill="1" applyAlignment="1">
      <alignment wrapText="1"/>
    </xf>
    <xf numFmtId="0" fontId="20" fillId="0" borderId="1" xfId="0" applyFont="1" applyBorder="1" applyAlignment="1">
      <alignment horizontal="center"/>
    </xf>
    <xf numFmtId="0" fontId="37" fillId="0" borderId="49" xfId="0" applyFont="1" applyBorder="1" applyAlignment="1">
      <alignment wrapText="1"/>
    </xf>
    <xf numFmtId="0" fontId="31" fillId="10" borderId="9" xfId="0" applyFont="1" applyFill="1" applyBorder="1"/>
    <xf numFmtId="0" fontId="27" fillId="10" borderId="10" xfId="0" applyFont="1" applyFill="1" applyBorder="1"/>
    <xf numFmtId="0" fontId="27" fillId="10" borderId="11" xfId="0" applyFont="1" applyFill="1" applyBorder="1"/>
    <xf numFmtId="0" fontId="21" fillId="2" borderId="0" xfId="0" applyFont="1" applyFill="1" applyAlignment="1">
      <alignment vertical="center"/>
    </xf>
    <xf numFmtId="0" fontId="35" fillId="0" borderId="0" xfId="0" applyFont="1" applyFill="1"/>
    <xf numFmtId="164" fontId="21" fillId="4" borderId="1" xfId="0" applyNumberFormat="1" applyFont="1" applyFill="1" applyBorder="1" applyAlignment="1">
      <alignment horizontal="center" vertical="center"/>
    </xf>
    <xf numFmtId="0" fontId="21" fillId="0" borderId="0" xfId="0" applyFont="1" applyFill="1" applyBorder="1" applyAlignment="1">
      <alignment horizontal="center" wrapText="1"/>
    </xf>
    <xf numFmtId="164" fontId="21" fillId="0" borderId="0" xfId="0" applyNumberFormat="1" applyFont="1" applyFill="1" applyBorder="1" applyAlignment="1">
      <alignment horizontal="center" vertical="center"/>
    </xf>
    <xf numFmtId="0" fontId="9" fillId="18" borderId="1" xfId="0" applyFont="1" applyFill="1" applyBorder="1" applyAlignment="1" applyProtection="1">
      <alignment horizontal="center" vertical="center"/>
      <protection locked="0"/>
    </xf>
    <xf numFmtId="0" fontId="21" fillId="2" borderId="0" xfId="0" applyFont="1" applyFill="1"/>
    <xf numFmtId="0" fontId="9" fillId="18" borderId="1" xfId="0" applyFont="1" applyFill="1" applyBorder="1" applyAlignment="1" applyProtection="1">
      <alignment horizontal="center"/>
      <protection locked="0"/>
    </xf>
    <xf numFmtId="0" fontId="37" fillId="0" borderId="0" xfId="0" applyFont="1" applyAlignment="1">
      <alignment wrapText="1"/>
    </xf>
    <xf numFmtId="0" fontId="31" fillId="13" borderId="3" xfId="0" applyFont="1" applyFill="1" applyBorder="1"/>
    <xf numFmtId="0" fontId="27" fillId="13" borderId="4" xfId="0" applyFont="1" applyFill="1" applyBorder="1"/>
    <xf numFmtId="0" fontId="27" fillId="13" borderId="5" xfId="0" applyFont="1" applyFill="1" applyBorder="1"/>
    <xf numFmtId="0" fontId="47" fillId="0" borderId="0" xfId="0" applyFont="1"/>
    <xf numFmtId="0" fontId="37" fillId="0" borderId="0" xfId="0" applyFont="1" applyFill="1"/>
    <xf numFmtId="0" fontId="37" fillId="0" borderId="0" xfId="0" applyFont="1" applyAlignment="1">
      <alignment horizontal="center"/>
    </xf>
    <xf numFmtId="0" fontId="37" fillId="0" borderId="0" xfId="0" applyFont="1" applyAlignment="1">
      <alignment horizontal="left"/>
    </xf>
    <xf numFmtId="0" fontId="10" fillId="0" borderId="0" xfId="0" applyFont="1" applyFill="1"/>
    <xf numFmtId="0" fontId="20" fillId="0" borderId="0" xfId="0" applyFont="1" applyFill="1" applyAlignment="1">
      <alignment horizontal="center"/>
    </xf>
    <xf numFmtId="0" fontId="20" fillId="0" borderId="60" xfId="0" applyFont="1" applyBorder="1" applyAlignment="1">
      <alignment horizontal="right" vertical="center"/>
    </xf>
    <xf numFmtId="0" fontId="20" fillId="0" borderId="60" xfId="0" applyFont="1" applyBorder="1" applyAlignment="1">
      <alignment vertical="center"/>
    </xf>
    <xf numFmtId="0" fontId="21" fillId="16" borderId="1" xfId="0" applyFont="1" applyFill="1" applyBorder="1" applyAlignment="1">
      <alignment horizontal="center" vertical="center" wrapText="1"/>
    </xf>
    <xf numFmtId="0" fontId="20" fillId="16" borderId="1" xfId="0" applyFont="1" applyFill="1" applyBorder="1" applyAlignment="1">
      <alignment horizontal="center" vertical="center"/>
    </xf>
    <xf numFmtId="0" fontId="21" fillId="20" borderId="1" xfId="0" applyFont="1" applyFill="1" applyBorder="1" applyAlignment="1">
      <alignment horizontal="center" wrapText="1"/>
    </xf>
    <xf numFmtId="164" fontId="21" fillId="20" borderId="1" xfId="0" applyNumberFormat="1" applyFont="1" applyFill="1" applyBorder="1" applyAlignment="1">
      <alignment horizontal="center" vertical="center"/>
    </xf>
    <xf numFmtId="4" fontId="20" fillId="0" borderId="0" xfId="0" applyNumberFormat="1" applyFont="1" applyFill="1" applyBorder="1" applyAlignment="1">
      <alignment horizontal="center"/>
    </xf>
    <xf numFmtId="0" fontId="20" fillId="6" borderId="0" xfId="0" applyFont="1" applyFill="1"/>
    <xf numFmtId="165" fontId="21" fillId="20" borderId="1" xfId="0" applyNumberFormat="1" applyFont="1" applyFill="1" applyBorder="1" applyAlignment="1">
      <alignment horizontal="center" vertical="center"/>
    </xf>
    <xf numFmtId="0" fontId="42" fillId="0" borderId="0" xfId="0" applyFont="1" applyFill="1"/>
    <xf numFmtId="0" fontId="20" fillId="6" borderId="1" xfId="0" applyFont="1" applyFill="1" applyBorder="1" applyAlignment="1">
      <alignment horizontal="center"/>
    </xf>
    <xf numFmtId="2" fontId="20" fillId="6" borderId="1" xfId="0" applyNumberFormat="1" applyFont="1" applyFill="1" applyBorder="1" applyAlignment="1">
      <alignment horizontal="center" vertical="center"/>
    </xf>
    <xf numFmtId="0" fontId="49" fillId="19" borderId="6" xfId="0" applyFont="1" applyFill="1" applyBorder="1"/>
    <xf numFmtId="0" fontId="50" fillId="19" borderId="7" xfId="0" applyFont="1" applyFill="1" applyBorder="1"/>
    <xf numFmtId="0" fontId="50" fillId="19" borderId="8" xfId="0" applyFont="1" applyFill="1" applyBorder="1"/>
    <xf numFmtId="0" fontId="50" fillId="19" borderId="47" xfId="0" applyFont="1" applyFill="1" applyBorder="1"/>
    <xf numFmtId="0" fontId="50" fillId="19" borderId="48" xfId="0" applyFont="1" applyFill="1" applyBorder="1"/>
    <xf numFmtId="0" fontId="20" fillId="0" borderId="0" xfId="0" applyFont="1" applyAlignment="1">
      <alignment vertical="top"/>
    </xf>
    <xf numFmtId="0" fontId="21" fillId="0" borderId="2" xfId="0" applyFont="1" applyBorder="1" applyAlignment="1">
      <alignment wrapText="1"/>
    </xf>
    <xf numFmtId="0" fontId="21" fillId="0" borderId="0" xfId="0" applyFont="1" applyBorder="1" applyAlignment="1">
      <alignment wrapText="1"/>
    </xf>
    <xf numFmtId="165" fontId="20" fillId="0" borderId="1" xfId="0" applyNumberFormat="1" applyFont="1" applyBorder="1" applyAlignment="1">
      <alignment horizontal="center" vertical="center"/>
    </xf>
    <xf numFmtId="165" fontId="21" fillId="0" borderId="2" xfId="0" applyNumberFormat="1" applyFont="1" applyBorder="1" applyAlignment="1">
      <alignment horizontal="center" vertical="center"/>
    </xf>
    <xf numFmtId="2" fontId="21" fillId="0" borderId="0" xfId="0" applyNumberFormat="1" applyFont="1" applyAlignment="1">
      <alignment horizontal="center"/>
    </xf>
    <xf numFmtId="165" fontId="21" fillId="0" borderId="0" xfId="0" applyNumberFormat="1" applyFont="1" applyBorder="1" applyAlignment="1">
      <alignment horizontal="center"/>
    </xf>
    <xf numFmtId="0" fontId="31" fillId="12" borderId="6" xfId="0" applyFont="1" applyFill="1" applyBorder="1"/>
    <xf numFmtId="0" fontId="27" fillId="12" borderId="7" xfId="0" applyFont="1" applyFill="1" applyBorder="1"/>
    <xf numFmtId="0" fontId="27" fillId="12" borderId="8" xfId="0" applyFont="1" applyFill="1" applyBorder="1"/>
    <xf numFmtId="0" fontId="21" fillId="6" borderId="1" xfId="0" applyFont="1" applyFill="1" applyBorder="1" applyAlignment="1">
      <alignment vertical="center"/>
    </xf>
    <xf numFmtId="0" fontId="37" fillId="0" borderId="0" xfId="0" applyFont="1" applyBorder="1" applyAlignment="1"/>
    <xf numFmtId="0" fontId="38" fillId="0" borderId="0" xfId="0" applyFont="1" applyAlignment="1"/>
    <xf numFmtId="0" fontId="28" fillId="0" borderId="0" xfId="1" applyFont="1" applyAlignment="1">
      <alignment horizontal="left"/>
    </xf>
    <xf numFmtId="0" fontId="30" fillId="0" borderId="0" xfId="0" applyFont="1" applyAlignment="1">
      <alignment horizontal="left"/>
    </xf>
    <xf numFmtId="0" fontId="14" fillId="16" borderId="0" xfId="0" applyFont="1" applyFill="1" applyBorder="1" applyAlignment="1">
      <alignment horizontal="left" vertical="center"/>
    </xf>
    <xf numFmtId="0" fontId="0" fillId="0" borderId="0" xfId="0" applyBorder="1" applyAlignment="1"/>
    <xf numFmtId="0" fontId="51" fillId="16" borderId="0" xfId="0" applyFont="1" applyFill="1" applyBorder="1" applyAlignment="1">
      <alignment horizontal="left" vertical="center"/>
    </xf>
    <xf numFmtId="0" fontId="53" fillId="16" borderId="0" xfId="0" applyFont="1" applyFill="1" applyBorder="1" applyAlignment="1">
      <alignment horizontal="left" vertical="center"/>
    </xf>
    <xf numFmtId="0" fontId="19" fillId="0" borderId="0" xfId="1" applyAlignment="1">
      <alignment horizontal="left"/>
    </xf>
    <xf numFmtId="0" fontId="36" fillId="0" borderId="50" xfId="0" applyFont="1" applyBorder="1" applyAlignment="1">
      <alignment vertical="center"/>
    </xf>
    <xf numFmtId="0" fontId="37" fillId="0" borderId="51" xfId="0" applyFont="1" applyBorder="1" applyAlignment="1"/>
    <xf numFmtId="0" fontId="37" fillId="0" borderId="52" xfId="0" applyFont="1" applyBorder="1" applyAlignment="1"/>
    <xf numFmtId="0" fontId="37" fillId="0" borderId="53" xfId="0" applyFont="1" applyBorder="1" applyAlignment="1"/>
    <xf numFmtId="0" fontId="37" fillId="0" borderId="54" xfId="0" applyFont="1" applyBorder="1" applyAlignment="1"/>
    <xf numFmtId="0" fontId="37" fillId="0" borderId="55" xfId="0" applyFont="1" applyBorder="1" applyAlignment="1"/>
    <xf numFmtId="0" fontId="37" fillId="0" borderId="56" xfId="0" applyFont="1" applyBorder="1" applyAlignment="1"/>
    <xf numFmtId="0" fontId="37" fillId="0" borderId="57" xfId="0" applyFont="1" applyBorder="1" applyAlignment="1"/>
    <xf numFmtId="0" fontId="20" fillId="0" borderId="0" xfId="0" applyFont="1" applyFill="1" applyBorder="1" applyAlignment="1" applyProtection="1">
      <alignment horizontal="center" vertical="center"/>
      <protection locked="0"/>
    </xf>
    <xf numFmtId="2" fontId="20" fillId="0" borderId="0" xfId="0" applyNumberFormat="1" applyFont="1" applyFill="1" applyBorder="1" applyAlignment="1">
      <alignment horizontal="center" vertical="center"/>
    </xf>
    <xf numFmtId="0" fontId="21" fillId="2" borderId="1" xfId="0" applyFont="1" applyFill="1" applyBorder="1" applyAlignment="1"/>
    <xf numFmtId="0" fontId="20" fillId="2" borderId="1" xfId="0" applyFont="1" applyFill="1" applyBorder="1" applyAlignment="1"/>
    <xf numFmtId="0" fontId="21" fillId="2" borderId="58" xfId="0" applyFont="1" applyFill="1" applyBorder="1" applyAlignment="1">
      <alignment vertical="center"/>
    </xf>
    <xf numFmtId="0" fontId="20" fillId="2" borderId="59" xfId="0" applyFont="1" applyFill="1" applyBorder="1" applyAlignment="1">
      <alignment vertical="center"/>
    </xf>
    <xf numFmtId="0" fontId="20" fillId="2" borderId="1" xfId="0" applyFont="1" applyFill="1" applyBorder="1" applyAlignment="1">
      <alignment vertical="center"/>
    </xf>
    <xf numFmtId="0" fontId="21" fillId="2" borderId="58" xfId="0" applyFont="1" applyFill="1" applyBorder="1" applyAlignment="1">
      <alignment vertical="center" wrapText="1"/>
    </xf>
    <xf numFmtId="0" fontId="20" fillId="2" borderId="59" xfId="0" applyFont="1" applyFill="1" applyBorder="1" applyAlignment="1">
      <alignment vertical="center" wrapText="1"/>
    </xf>
    <xf numFmtId="0" fontId="21" fillId="2" borderId="58" xfId="0" applyFont="1" applyFill="1" applyBorder="1" applyAlignment="1">
      <alignment wrapText="1"/>
    </xf>
    <xf numFmtId="0" fontId="20" fillId="2" borderId="59" xfId="0" applyFont="1" applyFill="1" applyBorder="1" applyAlignment="1"/>
    <xf numFmtId="0" fontId="0" fillId="0" borderId="0" xfId="0" applyBorder="1" applyAlignment="1">
      <alignment horizontal="left" vertical="center" wrapText="1"/>
    </xf>
    <xf numFmtId="0" fontId="20" fillId="0" borderId="0" xfId="0" applyFont="1" applyFill="1" applyBorder="1" applyAlignment="1" applyProtection="1">
      <alignment horizontal="left" vertical="center" wrapText="1"/>
      <protection locked="0"/>
    </xf>
    <xf numFmtId="0" fontId="20" fillId="0" borderId="61" xfId="0"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61" xfId="0" applyFont="1" applyFill="1" applyBorder="1" applyAlignment="1" applyProtection="1">
      <alignment horizontal="left" vertical="center" wrapText="1"/>
      <protection locked="0"/>
    </xf>
    <xf numFmtId="0" fontId="37" fillId="18" borderId="22" xfId="0" applyFont="1" applyFill="1" applyBorder="1" applyAlignment="1" applyProtection="1">
      <alignment horizontal="left" vertical="center" wrapText="1"/>
      <protection locked="0"/>
    </xf>
    <xf numFmtId="0" fontId="37" fillId="0" borderId="61" xfId="0" applyFont="1" applyFill="1" applyBorder="1" applyAlignment="1" applyProtection="1">
      <alignment horizontal="left" vertical="center" wrapText="1"/>
      <protection locked="0"/>
    </xf>
    <xf numFmtId="0" fontId="20" fillId="0" borderId="49" xfId="0" applyFont="1" applyBorder="1" applyAlignment="1">
      <alignment wrapText="1"/>
    </xf>
    <xf numFmtId="0" fontId="20" fillId="18" borderId="1" xfId="0" applyFont="1" applyFill="1" applyBorder="1" applyAlignment="1" applyProtection="1">
      <alignment horizontal="left" vertical="center" wrapText="1"/>
      <protection locked="0"/>
    </xf>
    <xf numFmtId="0" fontId="37" fillId="18" borderId="1" xfId="0" applyFont="1" applyFill="1" applyBorder="1" applyAlignment="1" applyProtection="1">
      <alignment horizontal="left" vertical="center" wrapText="1"/>
      <protection locked="0"/>
    </xf>
    <xf numFmtId="0" fontId="20" fillId="0" borderId="62" xfId="0" applyFont="1" applyFill="1" applyBorder="1" applyAlignment="1" applyProtection="1">
      <alignment horizontal="left" vertical="center" wrapText="1"/>
      <protection locked="0"/>
    </xf>
    <xf numFmtId="0" fontId="37" fillId="18" borderId="23" xfId="0" applyFont="1" applyFill="1" applyBorder="1" applyAlignment="1" applyProtection="1">
      <alignment horizontal="left" vertical="center" wrapText="1"/>
      <protection locked="0"/>
    </xf>
    <xf numFmtId="0" fontId="37" fillId="0" borderId="26" xfId="0" applyFont="1" applyFill="1" applyBorder="1" applyAlignment="1" applyProtection="1">
      <alignment horizontal="left" vertical="center" wrapText="1"/>
      <protection locked="0"/>
    </xf>
    <xf numFmtId="0" fontId="37" fillId="18" borderId="25" xfId="0" applyFont="1" applyFill="1" applyBorder="1" applyAlignment="1" applyProtection="1">
      <alignment horizontal="left" vertical="center" wrapText="1"/>
      <protection locked="0"/>
    </xf>
    <xf numFmtId="0" fontId="37" fillId="0" borderId="23" xfId="0" applyFont="1" applyFill="1" applyBorder="1" applyAlignment="1" applyProtection="1">
      <alignment horizontal="left" vertical="center" wrapText="1"/>
      <protection locked="0"/>
    </xf>
    <xf numFmtId="0" fontId="37" fillId="0" borderId="0" xfId="0" applyFont="1" applyFill="1" applyBorder="1" applyAlignment="1" applyProtection="1">
      <alignment horizontal="left" vertical="center" wrapText="1"/>
      <protection locked="0"/>
    </xf>
    <xf numFmtId="0" fontId="20" fillId="18" borderId="23" xfId="0" applyFont="1" applyFill="1" applyBorder="1" applyAlignment="1" applyProtection="1">
      <alignment horizontal="left" vertical="center" wrapText="1"/>
      <protection locked="0"/>
    </xf>
    <xf numFmtId="0" fontId="20" fillId="18" borderId="22" xfId="0" applyFont="1" applyFill="1" applyBorder="1" applyAlignment="1" applyProtection="1">
      <alignment horizontal="left" vertical="center" wrapText="1"/>
      <protection locked="0"/>
    </xf>
    <xf numFmtId="0" fontId="44" fillId="5" borderId="0" xfId="0" applyFont="1" applyFill="1"/>
    <xf numFmtId="0" fontId="27" fillId="21" borderId="0" xfId="0" applyFont="1" applyFill="1"/>
    <xf numFmtId="49" fontId="20" fillId="0" borderId="0" xfId="0" applyNumberFormat="1" applyFont="1" applyAlignment="1">
      <alignment vertical="center"/>
    </xf>
    <xf numFmtId="0" fontId="54" fillId="0" borderId="0" xfId="0" applyFont="1"/>
    <xf numFmtId="0" fontId="37" fillId="0" borderId="0" xfId="0" applyFont="1" applyFill="1" applyAlignment="1">
      <alignment vertical="top"/>
    </xf>
    <xf numFmtId="0" fontId="21" fillId="19" borderId="0" xfId="0" applyFont="1" applyFill="1" applyBorder="1" applyAlignment="1">
      <alignment horizontal="center"/>
    </xf>
    <xf numFmtId="0" fontId="21" fillId="14" borderId="36" xfId="0" applyFont="1" applyFill="1" applyBorder="1" applyAlignment="1">
      <alignment horizontal="center"/>
    </xf>
    <xf numFmtId="0" fontId="37" fillId="0" borderId="24" xfId="0" applyFont="1" applyBorder="1"/>
    <xf numFmtId="0" fontId="21" fillId="22" borderId="0" xfId="0" applyFont="1" applyFill="1" applyBorder="1" applyAlignment="1">
      <alignment horizontal="center"/>
    </xf>
    <xf numFmtId="0" fontId="49" fillId="22" borderId="6" xfId="0" applyFont="1" applyFill="1" applyBorder="1"/>
    <xf numFmtId="0" fontId="50" fillId="22" borderId="7" xfId="0" applyFont="1" applyFill="1" applyBorder="1"/>
    <xf numFmtId="0" fontId="50" fillId="22" borderId="8" xfId="0" applyFont="1" applyFill="1" applyBorder="1"/>
    <xf numFmtId="0" fontId="50" fillId="22" borderId="47" xfId="0" applyFont="1" applyFill="1" applyBorder="1"/>
    <xf numFmtId="0" fontId="50" fillId="22" borderId="48" xfId="0" applyFont="1" applyFill="1" applyBorder="1"/>
    <xf numFmtId="0" fontId="35" fillId="0" borderId="0" xfId="0" applyFont="1" applyFill="1" applyBorder="1" applyAlignment="1" applyProtection="1">
      <alignment horizontal="left" vertical="center" wrapText="1"/>
      <protection locked="0"/>
    </xf>
    <xf numFmtId="0" fontId="21" fillId="0" borderId="0" xfId="0" applyFont="1" applyBorder="1" applyAlignment="1">
      <alignment vertical="center"/>
    </xf>
    <xf numFmtId="0" fontId="21" fillId="0" borderId="0" xfId="0" applyFont="1" applyBorder="1" applyAlignment="1">
      <alignment vertical="center" wrapText="1"/>
    </xf>
    <xf numFmtId="165" fontId="20" fillId="0" borderId="0" xfId="0" applyNumberFormat="1" applyFont="1" applyBorder="1" applyAlignment="1">
      <alignment horizontal="center" vertical="center"/>
    </xf>
    <xf numFmtId="0" fontId="9" fillId="0" borderId="2" xfId="0" applyFont="1" applyBorder="1" applyAlignment="1">
      <alignment vertical="center" wrapText="1"/>
    </xf>
    <xf numFmtId="166" fontId="20" fillId="6" borderId="1" xfId="0" applyNumberFormat="1" applyFont="1" applyFill="1" applyBorder="1" applyAlignment="1">
      <alignment horizontal="center"/>
    </xf>
    <xf numFmtId="166" fontId="20" fillId="0" borderId="1" xfId="0" applyNumberFormat="1" applyFont="1" applyBorder="1" applyAlignment="1">
      <alignment horizontal="center" vertical="center"/>
    </xf>
    <xf numFmtId="166" fontId="20" fillId="6" borderId="1" xfId="0" applyNumberFormat="1" applyFont="1" applyFill="1" applyBorder="1" applyAlignment="1">
      <alignment horizontal="center" vertical="center"/>
    </xf>
    <xf numFmtId="0" fontId="21" fillId="0" borderId="0" xfId="0" applyFont="1" applyFill="1" applyBorder="1" applyAlignment="1" applyProtection="1">
      <alignment horizontal="left" wrapText="1"/>
      <protection locked="0"/>
    </xf>
    <xf numFmtId="0" fontId="20" fillId="0" borderId="0" xfId="0" applyFont="1" applyFill="1" applyBorder="1" applyAlignment="1">
      <alignment horizontal="center" vertical="center" wrapText="1"/>
    </xf>
    <xf numFmtId="0" fontId="2" fillId="0" borderId="0" xfId="0" applyFont="1" applyFill="1"/>
    <xf numFmtId="0" fontId="25" fillId="6" borderId="0" xfId="0" applyFont="1" applyFill="1"/>
    <xf numFmtId="49" fontId="20" fillId="0" borderId="0" xfId="0" applyNumberFormat="1" applyFont="1" applyFill="1"/>
    <xf numFmtId="0" fontId="21" fillId="2" borderId="1" xfId="0" applyFont="1" applyFill="1" applyBorder="1" applyAlignment="1" applyProtection="1">
      <alignment horizontal="left" wrapText="1"/>
    </xf>
    <xf numFmtId="0" fontId="21" fillId="0" borderId="1" xfId="0" applyFont="1" applyBorder="1" applyProtection="1"/>
    <xf numFmtId="0" fontId="21" fillId="0" borderId="1" xfId="0" applyFont="1" applyBorder="1" applyAlignment="1" applyProtection="1">
      <alignment wrapText="1"/>
    </xf>
    <xf numFmtId="0" fontId="20" fillId="0" borderId="1" xfId="0" applyFont="1" applyBorder="1" applyAlignment="1" applyProtection="1">
      <alignment horizontal="center" vertical="center" wrapText="1"/>
    </xf>
    <xf numFmtId="0" fontId="21" fillId="0" borderId="1" xfId="0" applyFont="1" applyFill="1" applyBorder="1" applyAlignment="1" applyProtection="1">
      <alignment horizontal="left" vertical="center" wrapText="1"/>
    </xf>
    <xf numFmtId="0" fontId="21" fillId="0" borderId="1" xfId="0" applyFont="1" applyBorder="1" applyAlignment="1" applyProtection="1">
      <alignment vertical="center" wrapText="1"/>
    </xf>
    <xf numFmtId="0" fontId="20" fillId="0" borderId="1" xfId="0" applyFont="1" applyFill="1" applyBorder="1" applyAlignment="1" applyProtection="1">
      <alignment horizontal="center" vertical="center" wrapText="1"/>
    </xf>
    <xf numFmtId="0" fontId="20" fillId="18" borderId="1" xfId="0" applyFont="1" applyFill="1" applyBorder="1" applyAlignment="1" applyProtection="1">
      <alignment horizontal="center" vertical="center" wrapText="1"/>
      <protection locked="0"/>
    </xf>
    <xf numFmtId="0" fontId="20" fillId="0" borderId="0" xfId="0" applyFont="1" applyAlignment="1">
      <alignment horizontal="left"/>
    </xf>
    <xf numFmtId="49" fontId="20" fillId="0" borderId="0" xfId="0" applyNumberFormat="1"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FF00"/>
      <color rgb="FF1F6B47"/>
      <color rgb="FFE7EC1C"/>
      <color rgb="FFFFE9A3"/>
      <color rgb="FFFF5757"/>
      <color rgb="FF339966"/>
      <color rgb="FFFF66CC"/>
      <color rgb="FF006600"/>
      <color rgb="FFC1160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6</xdr:col>
      <xdr:colOff>144034</xdr:colOff>
      <xdr:row>0</xdr:row>
      <xdr:rowOff>38100</xdr:rowOff>
    </xdr:from>
    <xdr:to>
      <xdr:col>6</xdr:col>
      <xdr:colOff>885824</xdr:colOff>
      <xdr:row>2</xdr:row>
      <xdr:rowOff>180974</xdr:rowOff>
    </xdr:to>
    <xdr:pic>
      <xdr:nvPicPr>
        <xdr:cNvPr id="2" name="Picture 1" title="NOAA symbol"/>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7534" y="38100"/>
          <a:ext cx="741790" cy="742949"/>
        </a:xfrm>
        <a:prstGeom prst="rect">
          <a:avLst/>
        </a:prstGeom>
      </xdr:spPr>
    </xdr:pic>
    <xdr:clientData/>
  </xdr:twoCellAnchor>
  <xdr:twoCellAnchor editAs="oneCell">
    <xdr:from>
      <xdr:col>5</xdr:col>
      <xdr:colOff>19049</xdr:colOff>
      <xdr:row>68</xdr:row>
      <xdr:rowOff>104775</xdr:rowOff>
    </xdr:from>
    <xdr:to>
      <xdr:col>8</xdr:col>
      <xdr:colOff>685799</xdr:colOff>
      <xdr:row>72</xdr:row>
      <xdr:rowOff>317424</xdr:rowOff>
    </xdr:to>
    <xdr:pic>
      <xdr:nvPicPr>
        <xdr:cNvPr id="3" name="Picture 2" title="Marine mammal hearing groups"/>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52974" y="13754100"/>
          <a:ext cx="3305175" cy="17715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1</xdr:col>
      <xdr:colOff>1362070</xdr:colOff>
      <xdr:row>72</xdr:row>
      <xdr:rowOff>57150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507575"/>
          <a:ext cx="3648070"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47</xdr:row>
      <xdr:rowOff>161925</xdr:rowOff>
    </xdr:from>
    <xdr:to>
      <xdr:col>1</xdr:col>
      <xdr:colOff>1142995</xdr:colOff>
      <xdr:row>50</xdr:row>
      <xdr:rowOff>114300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573125"/>
          <a:ext cx="3648070" cy="628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48</xdr:row>
      <xdr:rowOff>161925</xdr:rowOff>
    </xdr:from>
    <xdr:to>
      <xdr:col>1</xdr:col>
      <xdr:colOff>1409695</xdr:colOff>
      <xdr:row>52</xdr:row>
      <xdr:rowOff>28575</xdr:rowOff>
    </xdr:to>
    <xdr:pic>
      <xdr:nvPicPr>
        <xdr:cNvPr id="4" name="Picture 3"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573125"/>
          <a:ext cx="3648070" cy="628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63</xdr:row>
      <xdr:rowOff>0</xdr:rowOff>
    </xdr:from>
    <xdr:to>
      <xdr:col>1</xdr:col>
      <xdr:colOff>1181095</xdr:colOff>
      <xdr:row>66</xdr:row>
      <xdr:rowOff>57150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59400"/>
          <a:ext cx="3648070" cy="628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46</xdr:row>
      <xdr:rowOff>0</xdr:rowOff>
    </xdr:from>
    <xdr:to>
      <xdr:col>1</xdr:col>
      <xdr:colOff>1352545</xdr:colOff>
      <xdr:row>48</xdr:row>
      <xdr:rowOff>123825</xdr:rowOff>
    </xdr:to>
    <xdr:pic>
      <xdr:nvPicPr>
        <xdr:cNvPr id="5" name="Picture 4"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601575"/>
          <a:ext cx="3648070" cy="6286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61</xdr:row>
      <xdr:rowOff>142875</xdr:rowOff>
    </xdr:from>
    <xdr:to>
      <xdr:col>1</xdr:col>
      <xdr:colOff>1323970</xdr:colOff>
      <xdr:row>65</xdr:row>
      <xdr:rowOff>9525</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830800"/>
          <a:ext cx="3648070" cy="6286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72</xdr:row>
      <xdr:rowOff>0</xdr:rowOff>
    </xdr:from>
    <xdr:to>
      <xdr:col>1</xdr:col>
      <xdr:colOff>1181095</xdr:colOff>
      <xdr:row>75</xdr:row>
      <xdr:rowOff>57150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116925"/>
          <a:ext cx="3648070" cy="6286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74</xdr:row>
      <xdr:rowOff>0</xdr:rowOff>
    </xdr:from>
    <xdr:to>
      <xdr:col>1</xdr:col>
      <xdr:colOff>1076320</xdr:colOff>
      <xdr:row>77</xdr:row>
      <xdr:rowOff>57150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3536275"/>
          <a:ext cx="3648070" cy="6286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1</xdr:col>
      <xdr:colOff>1076320</xdr:colOff>
      <xdr:row>54</xdr:row>
      <xdr:rowOff>57150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3536275"/>
          <a:ext cx="3648070" cy="628650"/>
        </a:xfrm>
        <a:prstGeom prst="rect">
          <a:avLst/>
        </a:prstGeom>
      </xdr:spPr>
    </xdr:pic>
    <xdr:clientData/>
  </xdr:twoCellAnchor>
  <xdr:twoCellAnchor editAs="oneCell">
    <xdr:from>
      <xdr:col>0</xdr:col>
      <xdr:colOff>0</xdr:colOff>
      <xdr:row>51</xdr:row>
      <xdr:rowOff>0</xdr:rowOff>
    </xdr:from>
    <xdr:to>
      <xdr:col>1</xdr:col>
      <xdr:colOff>1076320</xdr:colOff>
      <xdr:row>53</xdr:row>
      <xdr:rowOff>142875</xdr:rowOff>
    </xdr:to>
    <xdr:pic>
      <xdr:nvPicPr>
        <xdr:cNvPr id="3" name="Picture 2"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3536275"/>
          <a:ext cx="3648070"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isheries.noaa.gov/national/marine-mammal-protection/marine-mammal-acoustic-technical-guidance" TargetMode="External"/><Relationship Id="rId1" Type="http://schemas.openxmlformats.org/officeDocument/2006/relationships/hyperlink" Target="https://www.fisheries.noaa.gov/national/marine-mammal-protection/marine-mammal-acoustic-technical-guidanc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U129"/>
  <sheetViews>
    <sheetView topLeftCell="A82" zoomScaleNormal="100" workbookViewId="0">
      <selection activeCell="C130" sqref="C130"/>
    </sheetView>
  </sheetViews>
  <sheetFormatPr defaultColWidth="9.1796875" defaultRowHeight="14.5" x14ac:dyDescent="0.35"/>
  <cols>
    <col min="1" max="1" width="17.54296875" style="1" customWidth="1"/>
    <col min="2" max="2" width="9.1796875" style="1"/>
    <col min="3" max="3" width="29.453125" style="1" customWidth="1"/>
    <col min="4" max="4" width="9.1796875" style="1"/>
    <col min="5" max="5" width="12.1796875" style="1" customWidth="1"/>
    <col min="6" max="6" width="11.54296875" style="1" customWidth="1"/>
    <col min="7" max="7" width="14.54296875" style="1" customWidth="1"/>
    <col min="8" max="8" width="13.453125" style="1" customWidth="1"/>
    <col min="9" max="9" width="11.26953125" style="1" customWidth="1"/>
    <col min="10" max="17" width="9.1796875" style="1"/>
    <col min="18" max="18" width="11.54296875" style="1" customWidth="1"/>
    <col min="19" max="16384" width="9.1796875" style="1"/>
  </cols>
  <sheetData>
    <row r="1" spans="1:18" s="3" customFormat="1" ht="26" x14ac:dyDescent="0.6">
      <c r="A1" s="64" t="s">
        <v>29</v>
      </c>
      <c r="B1" s="60"/>
      <c r="C1" s="60"/>
      <c r="D1" s="60"/>
      <c r="E1" s="7"/>
      <c r="F1" s="8"/>
      <c r="G1" s="8"/>
    </row>
    <row r="2" spans="1:18" s="3" customFormat="1" ht="21" customHeight="1" x14ac:dyDescent="0.6">
      <c r="A2" s="318" t="s">
        <v>305</v>
      </c>
      <c r="B2" s="52"/>
      <c r="C2" s="53"/>
      <c r="D2" s="55"/>
      <c r="E2" s="56"/>
      <c r="F2" s="56"/>
      <c r="G2" s="8"/>
    </row>
    <row r="3" spans="1:18" s="3" customFormat="1" ht="17.25" customHeight="1" x14ac:dyDescent="0.6">
      <c r="A3" s="1"/>
      <c r="B3" s="52"/>
      <c r="C3" s="54"/>
      <c r="D3" s="57"/>
      <c r="E3" s="57"/>
      <c r="F3" s="57"/>
      <c r="G3" s="8"/>
    </row>
    <row r="4" spans="1:18" s="3" customFormat="1" ht="23.25" customHeight="1" x14ac:dyDescent="0.6">
      <c r="A4" s="61" t="s">
        <v>118</v>
      </c>
      <c r="B4" s="63"/>
      <c r="C4" s="61"/>
      <c r="D4" s="7"/>
      <c r="E4" s="7"/>
      <c r="F4" s="8"/>
      <c r="G4" s="8"/>
    </row>
    <row r="5" spans="1:18" s="58" customFormat="1" ht="23.25" customHeight="1" x14ac:dyDescent="0.5">
      <c r="A5" s="68" t="s">
        <v>111</v>
      </c>
      <c r="B5" s="69"/>
      <c r="C5" s="68"/>
      <c r="D5" s="68"/>
      <c r="E5" s="68"/>
      <c r="F5" s="68"/>
      <c r="G5" s="68"/>
      <c r="H5" s="68"/>
      <c r="I5" s="68"/>
      <c r="J5" s="68"/>
      <c r="K5" s="68"/>
      <c r="L5" s="68"/>
      <c r="M5" s="68"/>
      <c r="N5" s="68"/>
      <c r="O5" s="68"/>
      <c r="P5" s="68"/>
    </row>
    <row r="6" spans="1:18" s="58" customFormat="1" ht="23.25" customHeight="1" x14ac:dyDescent="0.5">
      <c r="A6" s="68" t="s">
        <v>113</v>
      </c>
      <c r="B6" s="69"/>
      <c r="C6" s="68"/>
      <c r="D6" s="68"/>
      <c r="E6" s="68"/>
      <c r="F6" s="68"/>
      <c r="G6" s="68"/>
      <c r="H6" s="68"/>
      <c r="I6" s="68"/>
      <c r="J6" s="68"/>
      <c r="K6" s="68"/>
      <c r="L6" s="68"/>
      <c r="M6" s="68"/>
      <c r="N6" s="68"/>
      <c r="O6" s="68"/>
      <c r="P6" s="68"/>
    </row>
    <row r="7" spans="1:18" s="58" customFormat="1" ht="23.25" customHeight="1" x14ac:dyDescent="0.5">
      <c r="A7" s="68" t="s">
        <v>112</v>
      </c>
      <c r="B7" s="69"/>
      <c r="C7" s="68"/>
      <c r="D7" s="68"/>
      <c r="E7" s="68"/>
      <c r="F7" s="68"/>
      <c r="G7" s="68"/>
      <c r="H7" s="68"/>
      <c r="I7" s="68"/>
      <c r="J7" s="68"/>
      <c r="K7" s="68"/>
      <c r="L7" s="68"/>
      <c r="M7" s="68"/>
      <c r="N7" s="68"/>
      <c r="O7" s="68"/>
      <c r="P7" s="68"/>
    </row>
    <row r="8" spans="1:18" s="3" customFormat="1" ht="15.75" customHeight="1" x14ac:dyDescent="0.5">
      <c r="A8" s="255" t="s">
        <v>190</v>
      </c>
      <c r="B8" s="255"/>
      <c r="C8" s="255"/>
      <c r="D8" s="255"/>
      <c r="E8" s="255"/>
      <c r="F8" s="255"/>
      <c r="G8" s="255"/>
      <c r="H8" s="255"/>
      <c r="I8" s="255"/>
      <c r="J8" s="18"/>
      <c r="K8" s="18"/>
      <c r="L8" s="18"/>
      <c r="M8" s="18"/>
      <c r="N8" s="18"/>
      <c r="O8" s="18"/>
      <c r="P8" s="18"/>
      <c r="Q8" s="39"/>
      <c r="R8" s="39"/>
    </row>
    <row r="9" spans="1:18" s="3" customFormat="1" ht="15.75" customHeight="1" x14ac:dyDescent="0.5">
      <c r="A9" s="46"/>
      <c r="B9" s="47"/>
      <c r="C9" s="47"/>
      <c r="D9" s="47"/>
      <c r="E9" s="47"/>
      <c r="F9" s="18"/>
      <c r="G9" s="18"/>
      <c r="H9" s="18"/>
      <c r="I9" s="18"/>
      <c r="J9" s="18"/>
      <c r="K9" s="18"/>
      <c r="L9" s="18"/>
      <c r="M9" s="18"/>
      <c r="N9" s="18"/>
      <c r="O9" s="18"/>
      <c r="P9" s="18"/>
      <c r="Q9" s="45"/>
      <c r="R9" s="45"/>
    </row>
    <row r="10" spans="1:18" s="3" customFormat="1" ht="15.75" customHeight="1" x14ac:dyDescent="0.5">
      <c r="A10" s="249" t="s">
        <v>119</v>
      </c>
      <c r="B10" s="250"/>
      <c r="C10" s="250"/>
      <c r="D10" s="250"/>
      <c r="E10" s="250"/>
      <c r="F10" s="250"/>
      <c r="G10" s="250"/>
      <c r="H10" s="250"/>
      <c r="I10" s="250"/>
      <c r="J10" s="250"/>
      <c r="K10" s="250"/>
      <c r="L10" s="250"/>
      <c r="M10" s="250"/>
      <c r="N10" s="18"/>
      <c r="O10" s="18"/>
      <c r="P10" s="18"/>
      <c r="Q10" s="45"/>
      <c r="R10" s="45"/>
    </row>
    <row r="11" spans="1:18" s="3" customFormat="1" ht="15.75" customHeight="1" x14ac:dyDescent="0.5">
      <c r="A11" s="17"/>
      <c r="B11" s="18"/>
      <c r="C11" s="18"/>
      <c r="D11" s="18"/>
      <c r="E11" s="18"/>
      <c r="F11" s="18"/>
      <c r="G11" s="18"/>
      <c r="H11" s="18"/>
      <c r="I11" s="18"/>
      <c r="J11" s="18"/>
      <c r="K11" s="18"/>
      <c r="L11" s="18"/>
      <c r="M11" s="18"/>
      <c r="N11" s="18"/>
      <c r="O11" s="18"/>
      <c r="P11" s="18"/>
      <c r="Q11" s="45"/>
      <c r="R11" s="45"/>
    </row>
    <row r="12" spans="1:18" s="3" customFormat="1" ht="19.5" customHeight="1" x14ac:dyDescent="0.35">
      <c r="A12" s="253" t="s">
        <v>155</v>
      </c>
      <c r="B12" s="254"/>
      <c r="C12" s="254"/>
      <c r="D12" s="254"/>
      <c r="E12" s="254"/>
      <c r="F12" s="254"/>
      <c r="G12" s="254"/>
      <c r="H12" s="254"/>
      <c r="I12" s="254"/>
      <c r="J12" s="254"/>
      <c r="K12" s="254"/>
      <c r="L12" s="251"/>
      <c r="M12" s="251"/>
      <c r="N12" s="252"/>
      <c r="O12" s="252"/>
      <c r="P12" s="252"/>
      <c r="Q12" s="252"/>
      <c r="R12" s="39"/>
    </row>
    <row r="13" spans="1:18" s="49" customFormat="1" ht="12.75" customHeight="1" x14ac:dyDescent="0.35">
      <c r="A13" s="253" t="s">
        <v>152</v>
      </c>
      <c r="B13" s="254"/>
      <c r="C13" s="254"/>
      <c r="D13" s="254"/>
      <c r="E13" s="254"/>
      <c r="F13" s="254"/>
      <c r="G13" s="254"/>
      <c r="H13" s="254"/>
      <c r="I13" s="254"/>
      <c r="J13" s="254"/>
      <c r="K13" s="254"/>
      <c r="L13" s="251"/>
      <c r="M13" s="251"/>
      <c r="N13" s="252"/>
      <c r="O13" s="252"/>
      <c r="P13" s="252"/>
      <c r="Q13" s="252"/>
      <c r="R13" s="48"/>
    </row>
    <row r="14" spans="1:18" s="49" customFormat="1" ht="18" customHeight="1" x14ac:dyDescent="0.35">
      <c r="A14" s="253" t="s">
        <v>153</v>
      </c>
      <c r="B14" s="254"/>
      <c r="C14" s="254"/>
      <c r="D14" s="254"/>
      <c r="E14" s="254"/>
      <c r="F14" s="254"/>
      <c r="G14" s="254"/>
      <c r="H14" s="254"/>
      <c r="I14" s="254"/>
      <c r="J14" s="254"/>
      <c r="K14" s="254"/>
      <c r="L14" s="251"/>
      <c r="M14" s="251"/>
      <c r="N14" s="252"/>
      <c r="O14" s="252"/>
      <c r="P14" s="252"/>
      <c r="Q14" s="252"/>
      <c r="R14" s="48"/>
    </row>
    <row r="15" spans="1:18" s="49" customFormat="1" ht="9.75" customHeight="1" x14ac:dyDescent="0.35">
      <c r="A15" s="253" t="s">
        <v>154</v>
      </c>
      <c r="B15" s="254"/>
      <c r="C15" s="254"/>
      <c r="D15" s="254"/>
      <c r="E15" s="254"/>
      <c r="F15" s="254"/>
      <c r="G15" s="254"/>
      <c r="H15" s="254"/>
      <c r="I15" s="254"/>
      <c r="J15" s="254"/>
      <c r="K15" s="254"/>
      <c r="L15" s="251"/>
      <c r="M15" s="251"/>
      <c r="N15" s="252"/>
      <c r="O15" s="252"/>
      <c r="P15" s="252"/>
      <c r="Q15" s="252"/>
      <c r="R15" s="48"/>
    </row>
    <row r="16" spans="1:18" ht="15.75" customHeight="1" x14ac:dyDescent="0.35">
      <c r="B16" s="16"/>
    </row>
    <row r="17" spans="1:21" s="59" customFormat="1" ht="15.75" customHeight="1" x14ac:dyDescent="0.35">
      <c r="A17" s="70" t="s">
        <v>114</v>
      </c>
      <c r="B17" s="71"/>
      <c r="C17" s="70"/>
      <c r="D17" s="70"/>
      <c r="E17" s="70"/>
      <c r="F17" s="70"/>
      <c r="G17" s="70"/>
      <c r="H17" s="70"/>
      <c r="I17" s="70"/>
      <c r="J17" s="70"/>
      <c r="K17" s="70"/>
      <c r="L17" s="70"/>
    </row>
    <row r="18" spans="1:21" s="59" customFormat="1" ht="15.75" customHeight="1" x14ac:dyDescent="0.35">
      <c r="A18" s="70" t="s">
        <v>115</v>
      </c>
      <c r="B18" s="71"/>
      <c r="C18" s="70"/>
      <c r="D18" s="70"/>
      <c r="E18" s="70"/>
      <c r="F18" s="70"/>
      <c r="G18" s="70"/>
      <c r="H18" s="70"/>
      <c r="I18" s="70"/>
      <c r="J18" s="70"/>
      <c r="K18" s="70"/>
      <c r="L18" s="70"/>
    </row>
    <row r="19" spans="1:21" s="59" customFormat="1" ht="15.75" customHeight="1" x14ac:dyDescent="0.35">
      <c r="A19" s="70" t="s">
        <v>116</v>
      </c>
      <c r="B19" s="71"/>
      <c r="C19" s="70"/>
      <c r="D19" s="70"/>
      <c r="E19" s="70"/>
      <c r="F19" s="70"/>
      <c r="G19" s="70"/>
      <c r="H19" s="70"/>
      <c r="I19" s="70"/>
      <c r="J19" s="70"/>
      <c r="K19" s="70"/>
      <c r="L19" s="70"/>
    </row>
    <row r="20" spans="1:21" s="59" customFormat="1" ht="15.75" customHeight="1" x14ac:dyDescent="0.35">
      <c r="A20" s="70" t="s">
        <v>117</v>
      </c>
      <c r="B20" s="71"/>
      <c r="C20" s="70"/>
      <c r="D20" s="70"/>
      <c r="E20" s="70"/>
      <c r="F20" s="70"/>
      <c r="G20" s="70"/>
      <c r="H20" s="70"/>
      <c r="I20" s="70"/>
      <c r="J20" s="70"/>
      <c r="K20" s="70"/>
      <c r="L20" s="70"/>
    </row>
    <row r="22" spans="1:21" x14ac:dyDescent="0.35">
      <c r="A22" s="14"/>
      <c r="B22" s="14"/>
      <c r="C22" s="14"/>
      <c r="D22" s="14"/>
      <c r="E22" s="14"/>
      <c r="F22" s="14"/>
      <c r="G22" s="14"/>
      <c r="H22" s="14"/>
      <c r="I22" s="14"/>
      <c r="J22" s="15"/>
      <c r="K22" s="15"/>
      <c r="L22" s="15"/>
      <c r="M22" s="15"/>
      <c r="N22" s="15"/>
      <c r="O22" s="15"/>
      <c r="P22" s="15"/>
      <c r="Q22" s="15"/>
      <c r="R22" s="15"/>
      <c r="S22" s="15"/>
    </row>
    <row r="23" spans="1:21" ht="18" x14ac:dyDescent="0.4">
      <c r="A23" s="68" t="s">
        <v>97</v>
      </c>
      <c r="B23" s="3"/>
      <c r="C23" s="3"/>
      <c r="D23" s="3"/>
      <c r="E23" s="3"/>
      <c r="F23" s="3"/>
      <c r="G23" s="3"/>
      <c r="H23" s="3"/>
      <c r="I23" s="3"/>
    </row>
    <row r="24" spans="1:21" x14ac:dyDescent="0.35">
      <c r="A24" s="2"/>
      <c r="B24" s="3"/>
      <c r="C24" s="3"/>
      <c r="D24" s="3"/>
      <c r="E24" s="3"/>
      <c r="F24" s="3"/>
      <c r="G24" s="3"/>
      <c r="H24" s="3"/>
      <c r="I24" s="3"/>
    </row>
    <row r="25" spans="1:21" ht="15.5" x14ac:dyDescent="0.35">
      <c r="A25" s="73" t="s">
        <v>120</v>
      </c>
      <c r="B25" s="74"/>
      <c r="C25" s="74"/>
      <c r="D25" s="74"/>
      <c r="E25" s="74"/>
      <c r="F25" s="74"/>
      <c r="G25" s="21"/>
      <c r="H25" s="21"/>
      <c r="I25" s="21"/>
      <c r="J25" s="22"/>
      <c r="K25" s="22"/>
      <c r="L25" s="22"/>
      <c r="M25" s="22"/>
      <c r="N25" s="22"/>
      <c r="O25" s="22"/>
      <c r="P25" s="22"/>
      <c r="Q25" s="23"/>
    </row>
    <row r="26" spans="1:21" x14ac:dyDescent="0.35">
      <c r="A26" s="24"/>
      <c r="B26" s="25"/>
      <c r="C26" s="25"/>
      <c r="D26" s="25"/>
      <c r="E26" s="25"/>
      <c r="F26" s="25"/>
      <c r="G26" s="25"/>
      <c r="H26" s="25"/>
      <c r="I26" s="25"/>
      <c r="J26" s="26"/>
      <c r="K26" s="26"/>
      <c r="L26" s="26"/>
      <c r="M26" s="26"/>
      <c r="N26" s="26"/>
      <c r="O26" s="26"/>
      <c r="P26" s="26"/>
      <c r="Q26" s="27"/>
    </row>
    <row r="27" spans="1:21" x14ac:dyDescent="0.35">
      <c r="A27" s="75" t="s">
        <v>222</v>
      </c>
      <c r="B27" s="76"/>
      <c r="C27" s="76"/>
      <c r="D27" s="76"/>
      <c r="E27" s="19"/>
      <c r="F27" s="26"/>
      <c r="G27" s="26"/>
      <c r="H27" s="26"/>
      <c r="I27" s="26"/>
      <c r="J27" s="26"/>
      <c r="K27" s="26"/>
      <c r="L27" s="26"/>
      <c r="M27" s="26"/>
      <c r="N27" s="26"/>
      <c r="O27" s="26"/>
      <c r="P27" s="26"/>
      <c r="Q27" s="27"/>
    </row>
    <row r="28" spans="1:21" x14ac:dyDescent="0.35">
      <c r="A28" s="24"/>
      <c r="B28" s="19"/>
      <c r="C28" s="19"/>
      <c r="D28" s="19"/>
      <c r="E28" s="19"/>
      <c r="F28" s="26"/>
      <c r="G28" s="26"/>
      <c r="H28" s="26"/>
      <c r="I28" s="26"/>
      <c r="J28" s="26"/>
      <c r="K28" s="26"/>
      <c r="L28" s="26"/>
      <c r="M28" s="26"/>
      <c r="N28" s="26"/>
      <c r="O28" s="26"/>
      <c r="P28" s="26"/>
      <c r="Q28" s="27"/>
    </row>
    <row r="29" spans="1:21" s="6" customFormat="1" x14ac:dyDescent="0.35">
      <c r="A29" s="75" t="s">
        <v>121</v>
      </c>
      <c r="B29" s="76"/>
      <c r="C29" s="76"/>
      <c r="D29" s="76"/>
      <c r="E29" s="76"/>
      <c r="F29" s="76"/>
      <c r="G29" s="76"/>
      <c r="H29" s="76"/>
      <c r="I29" s="76"/>
      <c r="J29" s="76"/>
      <c r="K29" s="76"/>
      <c r="L29" s="76"/>
      <c r="M29" s="28"/>
      <c r="N29" s="28"/>
      <c r="O29" s="28"/>
      <c r="P29" s="28"/>
      <c r="Q29" s="29"/>
    </row>
    <row r="30" spans="1:21" x14ac:dyDescent="0.35">
      <c r="A30" s="79"/>
      <c r="B30" s="80" t="s">
        <v>122</v>
      </c>
      <c r="C30" s="80"/>
      <c r="D30" s="80"/>
      <c r="E30" s="80"/>
      <c r="F30" s="81"/>
      <c r="G30" s="81"/>
      <c r="H30" s="81"/>
      <c r="I30" s="81"/>
      <c r="J30" s="81"/>
      <c r="K30" s="81"/>
      <c r="L30" s="81"/>
      <c r="M30" s="40"/>
      <c r="N30" s="40"/>
      <c r="O30" s="40"/>
      <c r="P30" s="40"/>
      <c r="Q30" s="41"/>
      <c r="R30" s="42"/>
      <c r="S30" s="42"/>
      <c r="T30" s="42"/>
      <c r="U30" s="42"/>
    </row>
    <row r="31" spans="1:21" x14ac:dyDescent="0.35">
      <c r="A31" s="79"/>
      <c r="B31" s="80" t="s">
        <v>259</v>
      </c>
      <c r="C31" s="80"/>
      <c r="D31" s="80"/>
      <c r="E31" s="80"/>
      <c r="F31" s="81"/>
      <c r="G31" s="81"/>
      <c r="H31" s="81"/>
      <c r="I31" s="81"/>
      <c r="J31" s="81"/>
      <c r="K31" s="81"/>
      <c r="L31" s="81"/>
      <c r="M31" s="26"/>
      <c r="N31" s="26"/>
      <c r="O31" s="26"/>
      <c r="P31" s="26"/>
      <c r="Q31" s="27"/>
    </row>
    <row r="32" spans="1:21" x14ac:dyDescent="0.35">
      <c r="A32" s="79"/>
      <c r="B32" s="81"/>
      <c r="C32" s="81"/>
      <c r="D32" s="81"/>
      <c r="E32" s="81"/>
      <c r="F32" s="81"/>
      <c r="G32" s="81"/>
      <c r="H32" s="81"/>
      <c r="I32" s="81"/>
      <c r="J32" s="81"/>
      <c r="K32" s="81"/>
      <c r="L32" s="81"/>
      <c r="M32" s="26"/>
      <c r="N32" s="26"/>
      <c r="O32" s="26"/>
      <c r="P32" s="26"/>
      <c r="Q32" s="27"/>
    </row>
    <row r="33" spans="1:17" s="6" customFormat="1" x14ac:dyDescent="0.35">
      <c r="A33" s="75" t="s">
        <v>9</v>
      </c>
      <c r="B33" s="76"/>
      <c r="C33" s="76"/>
      <c r="D33" s="76"/>
      <c r="E33" s="76"/>
      <c r="F33" s="76"/>
      <c r="G33" s="76"/>
      <c r="H33" s="76"/>
      <c r="I33" s="76"/>
      <c r="J33" s="76"/>
      <c r="K33" s="76"/>
      <c r="L33" s="76"/>
      <c r="M33" s="28"/>
      <c r="N33" s="28"/>
      <c r="O33" s="28"/>
      <c r="P33" s="28"/>
      <c r="Q33" s="29"/>
    </row>
    <row r="34" spans="1:17" x14ac:dyDescent="0.35">
      <c r="A34" s="82"/>
      <c r="B34" s="81" t="s">
        <v>8</v>
      </c>
      <c r="C34" s="81"/>
      <c r="D34" s="81"/>
      <c r="E34" s="81"/>
      <c r="F34" s="81"/>
      <c r="G34" s="81"/>
      <c r="H34" s="81"/>
      <c r="I34" s="81"/>
      <c r="J34" s="81"/>
      <c r="K34" s="81"/>
      <c r="L34" s="81"/>
      <c r="M34" s="26"/>
      <c r="N34" s="26"/>
      <c r="O34" s="26"/>
      <c r="P34" s="26"/>
      <c r="Q34" s="27"/>
    </row>
    <row r="35" spans="1:17" x14ac:dyDescent="0.35">
      <c r="A35" s="82"/>
      <c r="B35" s="81" t="s">
        <v>11</v>
      </c>
      <c r="C35" s="81"/>
      <c r="D35" s="81"/>
      <c r="E35" s="81"/>
      <c r="F35" s="81"/>
      <c r="G35" s="81"/>
      <c r="H35" s="81"/>
      <c r="I35" s="81"/>
      <c r="J35" s="81"/>
      <c r="K35" s="81"/>
      <c r="L35" s="81"/>
      <c r="M35" s="26"/>
      <c r="N35" s="26"/>
      <c r="O35" s="26"/>
      <c r="P35" s="26"/>
      <c r="Q35" s="27"/>
    </row>
    <row r="36" spans="1:17" x14ac:dyDescent="0.35">
      <c r="A36" s="82"/>
      <c r="B36" s="81"/>
      <c r="C36" s="81"/>
      <c r="D36" s="81"/>
      <c r="E36" s="81"/>
      <c r="F36" s="81"/>
      <c r="G36" s="81"/>
      <c r="H36" s="81"/>
      <c r="I36" s="81"/>
      <c r="J36" s="81"/>
      <c r="K36" s="81"/>
      <c r="L36" s="81"/>
      <c r="M36" s="26"/>
      <c r="N36" s="26"/>
      <c r="O36" s="26"/>
      <c r="P36" s="26"/>
      <c r="Q36" s="27"/>
    </row>
    <row r="37" spans="1:17" s="6" customFormat="1" x14ac:dyDescent="0.35">
      <c r="A37" s="75" t="s">
        <v>233</v>
      </c>
      <c r="B37" s="76"/>
      <c r="C37" s="76"/>
      <c r="D37" s="76"/>
      <c r="E37" s="76"/>
      <c r="F37" s="76"/>
      <c r="G37" s="76"/>
      <c r="H37" s="76"/>
      <c r="I37" s="76"/>
      <c r="J37" s="76"/>
      <c r="K37" s="76"/>
      <c r="L37" s="76"/>
      <c r="M37" s="28"/>
      <c r="N37" s="28"/>
      <c r="O37" s="28"/>
      <c r="P37" s="28"/>
      <c r="Q37" s="29"/>
    </row>
    <row r="38" spans="1:17" x14ac:dyDescent="0.35">
      <c r="A38" s="82"/>
      <c r="B38" s="81" t="s">
        <v>223</v>
      </c>
      <c r="C38" s="81"/>
      <c r="D38" s="80"/>
      <c r="E38" s="80"/>
      <c r="F38" s="83" t="s">
        <v>105</v>
      </c>
      <c r="G38" s="84"/>
      <c r="H38" s="81"/>
      <c r="I38" s="81"/>
      <c r="J38" s="81"/>
      <c r="K38" s="81"/>
      <c r="L38" s="81"/>
      <c r="M38" s="26"/>
      <c r="N38" s="26"/>
      <c r="O38" s="26"/>
      <c r="P38" s="26"/>
      <c r="Q38" s="27"/>
    </row>
    <row r="39" spans="1:17" x14ac:dyDescent="0.35">
      <c r="A39" s="82"/>
      <c r="B39" s="81" t="s">
        <v>246</v>
      </c>
      <c r="C39" s="81"/>
      <c r="D39" s="80"/>
      <c r="E39" s="80"/>
      <c r="F39" s="85" t="s">
        <v>104</v>
      </c>
      <c r="G39" s="86"/>
      <c r="H39" s="81"/>
      <c r="I39" s="81"/>
      <c r="J39" s="81"/>
      <c r="K39" s="81"/>
      <c r="L39" s="81"/>
      <c r="M39" s="26"/>
      <c r="N39" s="26"/>
      <c r="O39" s="26"/>
      <c r="P39" s="26"/>
      <c r="Q39" s="27"/>
    </row>
    <row r="40" spans="1:17" x14ac:dyDescent="0.35">
      <c r="A40" s="82"/>
      <c r="B40" s="81" t="s">
        <v>224</v>
      </c>
      <c r="C40" s="81"/>
      <c r="D40" s="80"/>
      <c r="E40" s="80"/>
      <c r="F40" s="87" t="s">
        <v>103</v>
      </c>
      <c r="G40" s="88"/>
      <c r="H40" s="81"/>
      <c r="I40" s="81"/>
      <c r="J40" s="81"/>
      <c r="K40" s="81"/>
      <c r="L40" s="81"/>
      <c r="M40" s="26"/>
      <c r="N40" s="26"/>
      <c r="O40" s="26"/>
      <c r="P40" s="26"/>
      <c r="Q40" s="27"/>
    </row>
    <row r="41" spans="1:17" x14ac:dyDescent="0.35">
      <c r="A41" s="82"/>
      <c r="B41" s="81" t="s">
        <v>232</v>
      </c>
      <c r="C41" s="81"/>
      <c r="D41" s="80"/>
      <c r="E41" s="80"/>
      <c r="F41" s="81"/>
      <c r="G41" s="81"/>
      <c r="H41" s="81"/>
      <c r="I41" s="81"/>
      <c r="J41" s="81"/>
      <c r="K41" s="81"/>
      <c r="L41" s="81"/>
      <c r="M41" s="26"/>
      <c r="N41" s="26"/>
      <c r="O41" s="26"/>
      <c r="P41" s="26"/>
      <c r="Q41" s="27"/>
    </row>
    <row r="42" spans="1:17" x14ac:dyDescent="0.35">
      <c r="A42" s="82"/>
      <c r="B42" s="81"/>
      <c r="C42" s="81"/>
      <c r="D42" s="80"/>
      <c r="E42" s="80"/>
      <c r="F42" s="81"/>
      <c r="G42" s="81"/>
      <c r="H42" s="81"/>
      <c r="I42" s="81"/>
      <c r="J42" s="81"/>
      <c r="K42" s="81"/>
      <c r="L42" s="81"/>
      <c r="M42" s="26"/>
      <c r="N42" s="26"/>
      <c r="O42" s="26"/>
      <c r="P42" s="26"/>
      <c r="Q42" s="27"/>
    </row>
    <row r="43" spans="1:17" s="6" customFormat="1" x14ac:dyDescent="0.35">
      <c r="A43" s="75" t="s">
        <v>10</v>
      </c>
      <c r="B43" s="76"/>
      <c r="C43" s="76"/>
      <c r="D43" s="76"/>
      <c r="E43" s="76"/>
      <c r="F43" s="76"/>
      <c r="G43" s="76"/>
      <c r="H43" s="76"/>
      <c r="I43" s="76"/>
      <c r="J43" s="76"/>
      <c r="K43" s="76"/>
      <c r="L43" s="76"/>
      <c r="M43" s="28"/>
      <c r="N43" s="28"/>
      <c r="O43" s="28"/>
      <c r="P43" s="28"/>
      <c r="Q43" s="29"/>
    </row>
    <row r="44" spans="1:17" x14ac:dyDescent="0.35">
      <c r="A44" s="82"/>
      <c r="B44" s="81" t="s">
        <v>225</v>
      </c>
      <c r="C44" s="81"/>
      <c r="D44" s="80"/>
      <c r="E44" s="80"/>
      <c r="F44" s="81"/>
      <c r="G44" s="81"/>
      <c r="H44" s="81"/>
      <c r="I44" s="89" t="s">
        <v>106</v>
      </c>
      <c r="J44" s="88"/>
      <c r="K44" s="81"/>
      <c r="L44" s="81"/>
      <c r="M44" s="26"/>
      <c r="N44" s="26"/>
      <c r="O44" s="26"/>
      <c r="P44" s="26"/>
      <c r="Q44" s="27"/>
    </row>
    <row r="45" spans="1:17" x14ac:dyDescent="0.35">
      <c r="A45" s="82"/>
      <c r="B45" s="81" t="s">
        <v>226</v>
      </c>
      <c r="C45" s="81"/>
      <c r="D45" s="90"/>
      <c r="E45" s="90"/>
      <c r="F45" s="90"/>
      <c r="G45" s="81"/>
      <c r="H45" s="81"/>
      <c r="I45" s="91" t="s">
        <v>107</v>
      </c>
      <c r="J45" s="92"/>
      <c r="K45" s="81"/>
      <c r="L45" s="81"/>
      <c r="M45" s="26"/>
      <c r="N45" s="26"/>
      <c r="O45" s="26"/>
      <c r="P45" s="26"/>
      <c r="Q45" s="27"/>
    </row>
    <row r="46" spans="1:17" x14ac:dyDescent="0.35">
      <c r="A46" s="82"/>
      <c r="B46" s="81"/>
      <c r="C46" s="81"/>
      <c r="D46" s="81"/>
      <c r="E46" s="81"/>
      <c r="F46" s="81"/>
      <c r="G46" s="81"/>
      <c r="H46" s="81"/>
      <c r="I46" s="81"/>
      <c r="J46" s="81"/>
      <c r="K46" s="81"/>
      <c r="L46" s="81"/>
      <c r="M46" s="26"/>
      <c r="N46" s="26"/>
      <c r="O46" s="26"/>
      <c r="P46" s="26"/>
      <c r="Q46" s="27"/>
    </row>
    <row r="47" spans="1:17" s="6" customFormat="1" x14ac:dyDescent="0.35">
      <c r="A47" s="75" t="s">
        <v>12</v>
      </c>
      <c r="B47" s="76"/>
      <c r="C47" s="76"/>
      <c r="D47" s="76"/>
      <c r="E47" s="76"/>
      <c r="F47" s="76"/>
      <c r="G47" s="76"/>
      <c r="H47" s="76"/>
      <c r="I47" s="76"/>
      <c r="J47" s="76"/>
      <c r="K47" s="76"/>
      <c r="L47" s="76"/>
      <c r="M47" s="28"/>
      <c r="N47" s="28"/>
      <c r="O47" s="28"/>
      <c r="P47" s="28"/>
      <c r="Q47" s="29"/>
    </row>
    <row r="48" spans="1:17" x14ac:dyDescent="0.35">
      <c r="A48" s="82"/>
      <c r="B48" s="81" t="s">
        <v>227</v>
      </c>
      <c r="C48" s="80"/>
      <c r="D48" s="80"/>
      <c r="E48" s="80"/>
      <c r="F48" s="88"/>
      <c r="G48" s="88"/>
      <c r="H48" s="93" t="s">
        <v>108</v>
      </c>
      <c r="I48" s="88"/>
      <c r="J48" s="81"/>
      <c r="K48" s="81"/>
      <c r="L48" s="81"/>
      <c r="M48" s="26"/>
      <c r="N48" s="26"/>
      <c r="O48" s="26"/>
      <c r="P48" s="26"/>
      <c r="Q48" s="27"/>
    </row>
    <row r="49" spans="1:19" x14ac:dyDescent="0.35">
      <c r="A49" s="82"/>
      <c r="B49" s="81" t="s">
        <v>228</v>
      </c>
      <c r="C49" s="80"/>
      <c r="D49" s="80"/>
      <c r="E49" s="80"/>
      <c r="F49" s="88"/>
      <c r="G49" s="94"/>
      <c r="H49" s="298" t="s">
        <v>109</v>
      </c>
      <c r="I49" s="94"/>
      <c r="J49" s="81"/>
      <c r="K49" s="81"/>
      <c r="L49" s="81"/>
      <c r="M49" s="26"/>
      <c r="N49" s="26"/>
      <c r="O49" s="26"/>
      <c r="P49" s="26"/>
      <c r="Q49" s="27"/>
    </row>
    <row r="50" spans="1:19" x14ac:dyDescent="0.35">
      <c r="A50" s="82"/>
      <c r="B50" s="81" t="s">
        <v>270</v>
      </c>
      <c r="C50" s="80"/>
      <c r="D50" s="80"/>
      <c r="E50" s="80"/>
      <c r="F50" s="88"/>
      <c r="G50" s="94"/>
      <c r="H50" s="301" t="s">
        <v>250</v>
      </c>
      <c r="I50" s="94"/>
      <c r="J50" s="81"/>
      <c r="K50" s="81"/>
      <c r="L50" s="81"/>
      <c r="M50" s="26"/>
      <c r="N50" s="26"/>
      <c r="O50" s="26"/>
      <c r="P50" s="26"/>
      <c r="Q50" s="27"/>
    </row>
    <row r="51" spans="1:19" x14ac:dyDescent="0.35">
      <c r="A51" s="96"/>
      <c r="B51" s="97" t="s">
        <v>230</v>
      </c>
      <c r="C51" s="98"/>
      <c r="D51" s="98"/>
      <c r="E51" s="97"/>
      <c r="F51" s="97"/>
      <c r="G51" s="97"/>
      <c r="H51" s="99" t="s">
        <v>110</v>
      </c>
      <c r="I51" s="100"/>
      <c r="J51" s="97"/>
      <c r="K51" s="97"/>
      <c r="L51" s="97"/>
      <c r="M51" s="30"/>
      <c r="N51" s="30"/>
      <c r="O51" s="30"/>
      <c r="P51" s="30"/>
      <c r="Q51" s="31"/>
    </row>
    <row r="52" spans="1:19" x14ac:dyDescent="0.35">
      <c r="A52" s="101"/>
      <c r="B52" s="101"/>
      <c r="C52" s="102"/>
      <c r="D52" s="102"/>
      <c r="E52" s="101"/>
      <c r="F52" s="101"/>
      <c r="G52" s="101"/>
      <c r="H52" s="103"/>
      <c r="I52" s="103"/>
      <c r="J52" s="101"/>
      <c r="K52" s="101"/>
      <c r="L52" s="101"/>
    </row>
    <row r="53" spans="1:19" x14ac:dyDescent="0.35">
      <c r="A53" s="104" t="s">
        <v>229</v>
      </c>
      <c r="B53" s="105"/>
      <c r="C53" s="105"/>
      <c r="D53" s="105"/>
      <c r="E53" s="299" t="s">
        <v>95</v>
      </c>
      <c r="F53" s="106"/>
      <c r="G53" s="105" t="s">
        <v>28</v>
      </c>
      <c r="H53" s="105"/>
      <c r="I53" s="105"/>
      <c r="J53" s="105"/>
      <c r="K53" s="105"/>
      <c r="L53" s="105"/>
      <c r="M53" s="32"/>
      <c r="N53" s="32"/>
      <c r="O53" s="32"/>
      <c r="P53" s="32"/>
      <c r="Q53" s="33"/>
    </row>
    <row r="54" spans="1:19" x14ac:dyDescent="0.35">
      <c r="A54" s="107"/>
      <c r="B54" s="81" t="s">
        <v>46</v>
      </c>
      <c r="C54" s="81"/>
      <c r="D54" s="81"/>
      <c r="E54" s="81"/>
      <c r="F54" s="81"/>
      <c r="G54" s="81"/>
      <c r="H54" s="81"/>
      <c r="I54" s="81"/>
      <c r="J54" s="81"/>
      <c r="K54" s="101"/>
      <c r="L54" s="101"/>
      <c r="M54" s="26"/>
      <c r="N54" s="26"/>
      <c r="O54" s="26"/>
      <c r="P54" s="26"/>
      <c r="Q54" s="34"/>
    </row>
    <row r="55" spans="1:19" x14ac:dyDescent="0.35">
      <c r="A55" s="108"/>
      <c r="B55" s="109" t="s">
        <v>49</v>
      </c>
      <c r="C55" s="109"/>
      <c r="D55" s="109"/>
      <c r="E55" s="109"/>
      <c r="F55" s="109"/>
      <c r="G55" s="109"/>
      <c r="H55" s="109"/>
      <c r="I55" s="109"/>
      <c r="J55" s="109"/>
      <c r="K55" s="109"/>
      <c r="L55" s="109"/>
      <c r="M55" s="35"/>
      <c r="N55" s="35"/>
      <c r="O55" s="35"/>
      <c r="P55" s="35"/>
      <c r="Q55" s="36"/>
    </row>
    <row r="56" spans="1:19" x14ac:dyDescent="0.35">
      <c r="A56" s="72"/>
      <c r="B56" s="101"/>
      <c r="C56" s="101"/>
      <c r="D56" s="101"/>
      <c r="E56" s="101"/>
      <c r="F56" s="101"/>
      <c r="G56" s="101"/>
      <c r="H56" s="101"/>
      <c r="I56" s="101"/>
      <c r="J56" s="101"/>
      <c r="K56" s="101"/>
      <c r="L56" s="101"/>
    </row>
    <row r="57" spans="1:19" s="20" customFormat="1" ht="18.5" x14ac:dyDescent="0.45">
      <c r="A57" s="110" t="s">
        <v>123</v>
      </c>
      <c r="B57" s="111"/>
      <c r="C57" s="111"/>
      <c r="D57" s="111"/>
      <c r="E57" s="111"/>
      <c r="F57" s="112" t="s">
        <v>96</v>
      </c>
      <c r="G57" s="112"/>
      <c r="H57" s="111" t="s">
        <v>50</v>
      </c>
      <c r="I57" s="111"/>
      <c r="J57" s="111"/>
      <c r="K57" s="111"/>
      <c r="L57" s="111"/>
      <c r="M57" s="37"/>
      <c r="N57" s="37"/>
      <c r="O57" s="37"/>
      <c r="P57" s="37"/>
      <c r="Q57" s="38"/>
    </row>
    <row r="58" spans="1:19" x14ac:dyDescent="0.35">
      <c r="A58" s="72"/>
      <c r="B58" s="101"/>
      <c r="C58" s="101"/>
      <c r="D58" s="101"/>
      <c r="E58" s="101"/>
      <c r="F58" s="113"/>
      <c r="G58" s="113"/>
      <c r="H58" s="101"/>
      <c r="I58" s="101"/>
      <c r="J58" s="101"/>
      <c r="K58" s="101"/>
      <c r="L58" s="101"/>
    </row>
    <row r="59" spans="1:19" x14ac:dyDescent="0.35">
      <c r="A59" s="104" t="s">
        <v>231</v>
      </c>
      <c r="B59" s="105"/>
      <c r="C59" s="105"/>
      <c r="D59" s="105"/>
      <c r="E59" s="105"/>
      <c r="F59" s="114"/>
      <c r="G59" s="114"/>
      <c r="H59" s="105"/>
      <c r="I59" s="105"/>
      <c r="J59" s="105"/>
      <c r="K59" s="105"/>
      <c r="L59" s="105"/>
      <c r="M59" s="32"/>
      <c r="N59" s="32"/>
      <c r="O59" s="32"/>
      <c r="P59" s="32"/>
      <c r="Q59" s="33"/>
    </row>
    <row r="60" spans="1:19" x14ac:dyDescent="0.35">
      <c r="A60" s="76"/>
      <c r="B60" s="81"/>
      <c r="C60" s="81"/>
      <c r="D60" s="81"/>
      <c r="E60" s="81"/>
      <c r="F60" s="155"/>
      <c r="G60" s="155"/>
      <c r="H60" s="81"/>
      <c r="I60" s="81"/>
      <c r="J60" s="81"/>
      <c r="K60" s="81"/>
      <c r="L60" s="81"/>
      <c r="M60" s="26"/>
      <c r="N60" s="26"/>
      <c r="O60" s="26"/>
      <c r="P60" s="26"/>
      <c r="Q60" s="26"/>
    </row>
    <row r="61" spans="1:19" x14ac:dyDescent="0.35">
      <c r="A61" s="76"/>
      <c r="B61" s="81"/>
      <c r="C61" s="81"/>
      <c r="D61" s="81"/>
      <c r="E61" s="81"/>
      <c r="F61" s="155"/>
      <c r="G61" s="155"/>
      <c r="H61" s="81"/>
      <c r="I61" s="81"/>
      <c r="J61" s="81"/>
      <c r="K61" s="81"/>
      <c r="L61" s="81"/>
      <c r="M61" s="26"/>
      <c r="N61" s="26"/>
      <c r="O61" s="26"/>
      <c r="P61" s="26"/>
      <c r="Q61" s="26"/>
    </row>
    <row r="62" spans="1:19" x14ac:dyDescent="0.35">
      <c r="A62" s="14"/>
      <c r="B62" s="14"/>
      <c r="C62" s="14"/>
      <c r="D62" s="14"/>
      <c r="E62" s="14"/>
      <c r="F62" s="14"/>
      <c r="G62" s="14"/>
      <c r="H62" s="14"/>
      <c r="I62" s="14"/>
      <c r="J62" s="15"/>
      <c r="K62" s="15"/>
      <c r="L62" s="15"/>
      <c r="M62" s="15"/>
      <c r="N62" s="15"/>
      <c r="O62" s="15"/>
      <c r="P62" s="15"/>
      <c r="Q62" s="15"/>
      <c r="R62" s="15"/>
      <c r="S62" s="15"/>
    </row>
    <row r="63" spans="1:19" ht="18" x14ac:dyDescent="0.4">
      <c r="A63" s="68" t="s">
        <v>52</v>
      </c>
      <c r="B63" s="3"/>
      <c r="C63" s="3"/>
      <c r="D63" s="3"/>
      <c r="E63" s="3"/>
      <c r="F63" s="3"/>
      <c r="G63" s="3"/>
      <c r="H63" s="3"/>
      <c r="I63" s="3"/>
    </row>
    <row r="64" spans="1:19" x14ac:dyDescent="0.35">
      <c r="A64" s="2"/>
      <c r="B64" s="3"/>
      <c r="C64" s="3"/>
      <c r="D64" s="3"/>
      <c r="E64" s="3"/>
      <c r="F64" s="3"/>
      <c r="G64" s="3"/>
      <c r="H64" s="3"/>
      <c r="I64" s="3"/>
    </row>
    <row r="65" spans="1:15" x14ac:dyDescent="0.35">
      <c r="A65" s="72" t="s">
        <v>124</v>
      </c>
      <c r="B65" s="101"/>
      <c r="C65" s="101"/>
      <c r="D65" s="101"/>
      <c r="E65" s="101"/>
      <c r="F65" s="101"/>
      <c r="G65" s="101"/>
      <c r="H65" s="101"/>
      <c r="I65" s="101"/>
      <c r="J65" s="101"/>
      <c r="K65" s="101"/>
      <c r="L65" s="101"/>
      <c r="M65" s="101"/>
      <c r="N65" s="101"/>
      <c r="O65" s="101"/>
    </row>
    <row r="66" spans="1:15" x14ac:dyDescent="0.35">
      <c r="A66" s="72" t="s">
        <v>125</v>
      </c>
      <c r="B66" s="101"/>
      <c r="C66" s="101"/>
      <c r="D66" s="101"/>
      <c r="E66" s="101"/>
      <c r="F66" s="101"/>
      <c r="G66" s="101"/>
      <c r="H66" s="101"/>
      <c r="I66" s="101"/>
      <c r="J66" s="101"/>
      <c r="K66" s="101"/>
      <c r="L66" s="101"/>
      <c r="M66" s="101"/>
      <c r="N66" s="101"/>
      <c r="O66" s="101"/>
    </row>
    <row r="67" spans="1:15" x14ac:dyDescent="0.35">
      <c r="A67" s="101"/>
      <c r="B67" s="101"/>
      <c r="C67" s="101"/>
      <c r="D67" s="101"/>
      <c r="E67" s="101"/>
      <c r="F67" s="101"/>
      <c r="G67" s="101"/>
      <c r="H67" s="101"/>
      <c r="I67" s="101"/>
      <c r="J67" s="101"/>
      <c r="K67" s="101"/>
      <c r="L67" s="101"/>
      <c r="M67" s="101"/>
      <c r="N67" s="101"/>
      <c r="O67" s="101"/>
    </row>
    <row r="68" spans="1:15" x14ac:dyDescent="0.35">
      <c r="A68" s="72" t="s">
        <v>212</v>
      </c>
      <c r="B68" s="72"/>
      <c r="C68" s="72"/>
      <c r="D68" s="72"/>
      <c r="E68" s="72"/>
      <c r="F68" s="101"/>
      <c r="G68" s="101"/>
      <c r="H68" s="101"/>
      <c r="I68" s="101"/>
      <c r="J68" s="101"/>
      <c r="K68" s="101"/>
      <c r="L68" s="101"/>
      <c r="M68" s="101"/>
      <c r="N68" s="101"/>
      <c r="O68" s="101"/>
    </row>
    <row r="69" spans="1:15" x14ac:dyDescent="0.35">
      <c r="A69" s="115" t="s">
        <v>33</v>
      </c>
      <c r="B69" s="116" t="s">
        <v>34</v>
      </c>
      <c r="C69" s="115" t="s">
        <v>41</v>
      </c>
      <c r="D69" s="101"/>
      <c r="E69" s="101"/>
      <c r="F69" s="101"/>
      <c r="G69" s="101"/>
      <c r="H69" s="101"/>
      <c r="I69" s="101"/>
      <c r="J69" s="101"/>
      <c r="K69" s="101"/>
      <c r="L69" s="101"/>
      <c r="M69" s="101"/>
      <c r="N69" s="101"/>
      <c r="O69" s="101"/>
    </row>
    <row r="70" spans="1:15" ht="37.5" x14ac:dyDescent="0.35">
      <c r="A70" s="117" t="s">
        <v>213</v>
      </c>
      <c r="B70" s="118" t="s">
        <v>35</v>
      </c>
      <c r="C70" s="119" t="s">
        <v>98</v>
      </c>
      <c r="D70" s="102"/>
      <c r="E70" s="101"/>
      <c r="F70" s="101"/>
      <c r="G70" s="101"/>
      <c r="H70" s="101"/>
      <c r="I70" s="101"/>
      <c r="J70" s="101"/>
      <c r="K70" s="101"/>
      <c r="L70" s="101"/>
      <c r="M70" s="101"/>
      <c r="N70" s="101"/>
      <c r="O70" s="101"/>
    </row>
    <row r="71" spans="1:15" ht="34.5" customHeight="1" x14ac:dyDescent="0.35">
      <c r="A71" s="117" t="s">
        <v>214</v>
      </c>
      <c r="B71" s="118" t="s">
        <v>36</v>
      </c>
      <c r="C71" s="117" t="s">
        <v>58</v>
      </c>
      <c r="D71" s="101"/>
      <c r="E71" s="102"/>
      <c r="F71" s="102"/>
      <c r="G71" s="102"/>
      <c r="H71" s="102"/>
      <c r="I71" s="102"/>
      <c r="J71" s="102"/>
      <c r="K71" s="102"/>
      <c r="L71" s="102"/>
      <c r="M71" s="102"/>
      <c r="N71" s="101"/>
      <c r="O71" s="101"/>
    </row>
    <row r="72" spans="1:15" ht="25" x14ac:dyDescent="0.35">
      <c r="A72" s="117" t="s">
        <v>245</v>
      </c>
      <c r="B72" s="118" t="s">
        <v>37</v>
      </c>
      <c r="C72" s="117" t="s">
        <v>45</v>
      </c>
      <c r="D72" s="101"/>
      <c r="E72" s="102"/>
      <c r="F72" s="102"/>
      <c r="G72" s="102"/>
      <c r="H72" s="102"/>
      <c r="I72" s="102"/>
      <c r="J72" s="102"/>
      <c r="K72" s="102"/>
      <c r="L72" s="102"/>
      <c r="M72" s="102"/>
      <c r="N72" s="101"/>
      <c r="O72" s="101"/>
    </row>
    <row r="73" spans="1:15" ht="25" x14ac:dyDescent="0.35">
      <c r="A73" s="117" t="s">
        <v>269</v>
      </c>
      <c r="B73" s="118" t="s">
        <v>36</v>
      </c>
      <c r="C73" s="311" t="s">
        <v>256</v>
      </c>
      <c r="D73" s="101"/>
      <c r="E73" s="102"/>
      <c r="F73" s="102"/>
      <c r="G73" s="102"/>
      <c r="H73" s="102"/>
      <c r="I73" s="102"/>
      <c r="J73" s="102"/>
      <c r="K73" s="102"/>
      <c r="L73" s="102"/>
      <c r="M73" s="102"/>
      <c r="N73" s="101"/>
      <c r="O73" s="101"/>
    </row>
    <row r="74" spans="1:15" ht="25" x14ac:dyDescent="0.35">
      <c r="A74" s="117" t="s">
        <v>215</v>
      </c>
      <c r="B74" s="118" t="s">
        <v>36</v>
      </c>
      <c r="C74" s="117" t="s">
        <v>42</v>
      </c>
      <c r="D74" s="101"/>
      <c r="E74" s="101"/>
      <c r="F74" s="236" t="s">
        <v>221</v>
      </c>
      <c r="G74" s="101"/>
      <c r="H74" s="101"/>
      <c r="I74" s="101"/>
      <c r="J74" s="101"/>
      <c r="K74" s="101"/>
      <c r="L74" s="101"/>
      <c r="M74" s="101"/>
      <c r="N74" s="101"/>
      <c r="O74" s="101"/>
    </row>
    <row r="75" spans="1:15" x14ac:dyDescent="0.35">
      <c r="A75" s="120" t="s">
        <v>48</v>
      </c>
      <c r="B75" s="120"/>
      <c r="C75" s="120"/>
      <c r="D75" s="120"/>
      <c r="E75" s="120"/>
      <c r="F75" s="120"/>
      <c r="G75" s="120"/>
      <c r="H75" s="120"/>
      <c r="I75" s="120"/>
      <c r="J75" s="120"/>
      <c r="K75" s="120"/>
      <c r="L75" s="120"/>
      <c r="M75" s="120"/>
      <c r="N75" s="120"/>
      <c r="O75" s="101"/>
    </row>
    <row r="76" spans="1:15" ht="18" customHeight="1" x14ac:dyDescent="0.35">
      <c r="A76" s="123"/>
      <c r="B76" s="123"/>
      <c r="C76" s="123"/>
      <c r="D76" s="123"/>
      <c r="E76" s="123"/>
      <c r="F76" s="123"/>
      <c r="G76" s="123"/>
      <c r="H76" s="123"/>
      <c r="I76" s="123"/>
      <c r="J76" s="123"/>
      <c r="K76" s="123"/>
      <c r="L76" s="123"/>
      <c r="M76" s="123"/>
      <c r="N76" s="123"/>
      <c r="O76" s="101"/>
    </row>
    <row r="77" spans="1:15" x14ac:dyDescent="0.35">
      <c r="A77" s="101"/>
      <c r="B77" s="101"/>
      <c r="C77" s="101"/>
      <c r="D77" s="101"/>
      <c r="E77" s="101"/>
      <c r="F77" s="101"/>
      <c r="G77" s="101"/>
      <c r="H77" s="101"/>
      <c r="I77" s="101"/>
      <c r="J77" s="101"/>
      <c r="K77" s="101"/>
      <c r="L77" s="101"/>
      <c r="M77" s="101"/>
      <c r="N77" s="101"/>
      <c r="O77" s="101"/>
    </row>
    <row r="78" spans="1:15" ht="12" customHeight="1" x14ac:dyDescent="0.35">
      <c r="A78" s="121" t="s">
        <v>260</v>
      </c>
      <c r="B78" s="122"/>
      <c r="C78" s="101"/>
      <c r="D78" s="101"/>
      <c r="E78" s="101"/>
      <c r="F78" s="101"/>
      <c r="G78" s="101"/>
      <c r="H78" s="101"/>
      <c r="I78" s="101"/>
      <c r="J78" s="101"/>
      <c r="K78" s="101"/>
      <c r="L78" s="101"/>
      <c r="M78" s="101"/>
      <c r="N78" s="101"/>
      <c r="O78" s="101"/>
    </row>
    <row r="79" spans="1:15" ht="12" customHeight="1" x14ac:dyDescent="0.35">
      <c r="A79" s="188" t="s">
        <v>43</v>
      </c>
      <c r="B79" s="123"/>
      <c r="C79" s="123"/>
      <c r="D79" s="123"/>
      <c r="E79" s="123"/>
      <c r="F79" s="123"/>
      <c r="G79" s="123"/>
      <c r="H79" s="123"/>
      <c r="I79" s="123"/>
      <c r="J79" s="123"/>
      <c r="K79" s="123"/>
      <c r="L79" s="123"/>
      <c r="M79" s="123"/>
      <c r="N79" s="123"/>
      <c r="O79" s="123"/>
    </row>
    <row r="80" spans="1:15" ht="12" customHeight="1" x14ac:dyDescent="0.35">
      <c r="A80" s="121"/>
      <c r="B80" s="122"/>
      <c r="C80" s="101"/>
      <c r="D80" s="101"/>
      <c r="E80" s="101"/>
      <c r="F80" s="101"/>
      <c r="G80" s="101"/>
      <c r="H80" s="101"/>
      <c r="I80" s="101"/>
      <c r="J80" s="101"/>
      <c r="K80" s="101"/>
      <c r="L80" s="101"/>
      <c r="M80" s="101"/>
      <c r="N80" s="101"/>
      <c r="O80" s="101"/>
    </row>
    <row r="81" spans="1:15" s="3" customFormat="1" ht="12" customHeight="1" x14ac:dyDescent="0.35">
      <c r="A81" s="101" t="s">
        <v>134</v>
      </c>
      <c r="B81" s="101"/>
      <c r="C81" s="101"/>
      <c r="D81" s="101"/>
      <c r="E81" s="101"/>
      <c r="F81" s="101"/>
      <c r="G81" s="101"/>
      <c r="H81" s="101"/>
      <c r="I81" s="101"/>
      <c r="J81" s="101"/>
      <c r="K81" s="101"/>
      <c r="L81" s="101"/>
      <c r="M81" s="101"/>
      <c r="N81" s="101"/>
      <c r="O81" s="101"/>
    </row>
    <row r="82" spans="1:15" s="49" customFormat="1" ht="12" customHeight="1" x14ac:dyDescent="0.35">
      <c r="A82" s="101" t="s">
        <v>135</v>
      </c>
      <c r="B82" s="101"/>
      <c r="C82" s="101"/>
      <c r="D82" s="101"/>
      <c r="E82" s="101"/>
      <c r="F82" s="101"/>
      <c r="G82" s="101"/>
      <c r="H82" s="101"/>
      <c r="I82" s="101"/>
      <c r="J82" s="101"/>
      <c r="K82" s="101"/>
      <c r="L82" s="101"/>
      <c r="M82" s="101"/>
      <c r="N82" s="101"/>
      <c r="O82" s="101"/>
    </row>
    <row r="83" spans="1:15" s="49" customFormat="1" ht="12" customHeight="1" x14ac:dyDescent="0.35">
      <c r="A83" s="101"/>
      <c r="B83" s="101"/>
      <c r="C83" s="101"/>
      <c r="D83" s="101"/>
      <c r="E83" s="101"/>
      <c r="F83" s="101"/>
      <c r="G83" s="101"/>
      <c r="H83" s="101"/>
      <c r="I83" s="101"/>
      <c r="J83" s="101"/>
      <c r="K83" s="101"/>
      <c r="L83" s="101"/>
      <c r="M83" s="101"/>
      <c r="N83" s="101"/>
      <c r="O83" s="101"/>
    </row>
    <row r="84" spans="1:15" s="3" customFormat="1" ht="12" customHeight="1" x14ac:dyDescent="0.35">
      <c r="A84" s="101" t="s">
        <v>136</v>
      </c>
      <c r="B84" s="101"/>
      <c r="C84" s="101"/>
      <c r="D84" s="101"/>
      <c r="E84" s="101"/>
      <c r="F84" s="101"/>
      <c r="G84" s="101"/>
      <c r="H84" s="101"/>
      <c r="I84" s="101"/>
      <c r="J84" s="101"/>
      <c r="K84" s="101"/>
      <c r="L84" s="101"/>
      <c r="M84" s="101"/>
      <c r="N84" s="101"/>
      <c r="O84" s="101"/>
    </row>
    <row r="85" spans="1:15" s="49" customFormat="1" ht="12" customHeight="1" x14ac:dyDescent="0.35">
      <c r="A85" s="101" t="s">
        <v>137</v>
      </c>
      <c r="B85" s="101"/>
      <c r="C85" s="101"/>
      <c r="D85" s="101"/>
      <c r="E85" s="101"/>
      <c r="F85" s="101"/>
      <c r="G85" s="101"/>
      <c r="H85" s="101"/>
      <c r="I85" s="101"/>
      <c r="J85" s="101"/>
      <c r="K85" s="101"/>
      <c r="L85" s="101"/>
      <c r="M85" s="101"/>
      <c r="N85" s="101"/>
      <c r="O85" s="101"/>
    </row>
    <row r="86" spans="1:15" s="49" customFormat="1" ht="12" customHeight="1" x14ac:dyDescent="0.35">
      <c r="A86" s="101"/>
      <c r="B86" s="101"/>
      <c r="C86" s="101"/>
      <c r="D86" s="101"/>
      <c r="E86" s="101"/>
      <c r="F86" s="101"/>
      <c r="G86" s="101"/>
      <c r="H86" s="101"/>
      <c r="I86" s="101"/>
      <c r="J86" s="101"/>
      <c r="K86" s="101"/>
      <c r="L86" s="101"/>
      <c r="M86" s="101"/>
      <c r="N86" s="101"/>
      <c r="O86" s="101"/>
    </row>
    <row r="87" spans="1:15" ht="12" customHeight="1" x14ac:dyDescent="0.35">
      <c r="A87" s="188" t="s">
        <v>156</v>
      </c>
      <c r="B87" s="123"/>
      <c r="C87" s="123"/>
      <c r="D87" s="123"/>
      <c r="E87" s="123"/>
      <c r="F87" s="123"/>
      <c r="G87" s="123"/>
      <c r="H87" s="123"/>
      <c r="I87" s="123"/>
      <c r="J87" s="123"/>
      <c r="K87" s="123"/>
      <c r="L87" s="123"/>
      <c r="M87" s="123"/>
      <c r="N87" s="123"/>
      <c r="O87" s="123"/>
    </row>
    <row r="88" spans="1:15" s="3" customFormat="1" ht="12" customHeight="1" x14ac:dyDescent="0.35">
      <c r="A88" s="101" t="s">
        <v>157</v>
      </c>
      <c r="B88" s="101"/>
      <c r="C88" s="101"/>
      <c r="D88" s="101"/>
      <c r="E88" s="101"/>
      <c r="F88" s="101"/>
      <c r="G88" s="101"/>
      <c r="H88" s="101"/>
      <c r="I88" s="101"/>
      <c r="J88" s="101"/>
      <c r="K88" s="101"/>
      <c r="L88" s="101"/>
      <c r="M88" s="101"/>
      <c r="N88" s="101"/>
      <c r="O88" s="101"/>
    </row>
    <row r="89" spans="1:15" s="49" customFormat="1" ht="12" customHeight="1" x14ac:dyDescent="0.35">
      <c r="A89" s="101"/>
      <c r="B89" s="101"/>
      <c r="C89" s="101"/>
      <c r="D89" s="101"/>
      <c r="E89" s="101"/>
      <c r="F89" s="101"/>
      <c r="G89" s="101"/>
      <c r="H89" s="101"/>
      <c r="I89" s="101"/>
      <c r="J89" s="101"/>
      <c r="K89" s="101"/>
      <c r="L89" s="101"/>
      <c r="M89" s="101"/>
      <c r="N89" s="101"/>
      <c r="O89" s="101"/>
    </row>
    <row r="90" spans="1:15" s="3" customFormat="1" ht="12" customHeight="1" x14ac:dyDescent="0.35">
      <c r="A90" s="123" t="s">
        <v>38</v>
      </c>
      <c r="B90" s="123"/>
      <c r="C90" s="123"/>
      <c r="D90" s="123"/>
      <c r="E90" s="123"/>
      <c r="F90" s="123"/>
      <c r="G90" s="123"/>
      <c r="H90" s="123"/>
      <c r="I90" s="123"/>
      <c r="J90" s="123"/>
      <c r="K90" s="123"/>
      <c r="L90" s="123"/>
      <c r="M90" s="123"/>
      <c r="N90" s="123"/>
      <c r="O90" s="123"/>
    </row>
    <row r="91" spans="1:15" s="49" customFormat="1" ht="12" customHeight="1" x14ac:dyDescent="0.35">
      <c r="A91" s="123"/>
      <c r="B91" s="123"/>
      <c r="C91" s="123"/>
      <c r="D91" s="123"/>
      <c r="E91" s="123"/>
      <c r="F91" s="123"/>
      <c r="G91" s="123"/>
      <c r="H91" s="123"/>
      <c r="I91" s="123"/>
      <c r="J91" s="123"/>
      <c r="K91" s="123"/>
      <c r="L91" s="123"/>
      <c r="M91" s="123"/>
      <c r="N91" s="123"/>
      <c r="O91" s="123"/>
    </row>
    <row r="92" spans="1:15" s="49" customFormat="1" ht="12" customHeight="1" x14ac:dyDescent="0.35">
      <c r="A92" s="123" t="s">
        <v>257</v>
      </c>
      <c r="B92" s="123"/>
      <c r="C92" s="123"/>
      <c r="D92" s="123"/>
      <c r="E92" s="123"/>
      <c r="F92" s="123"/>
      <c r="G92" s="123"/>
      <c r="H92" s="123"/>
      <c r="I92" s="123"/>
      <c r="J92" s="123"/>
      <c r="K92" s="123"/>
      <c r="L92" s="123"/>
      <c r="M92" s="123"/>
      <c r="N92" s="123"/>
      <c r="O92" s="123"/>
    </row>
    <row r="93" spans="1:15" s="3" customFormat="1" ht="12" customHeight="1" x14ac:dyDescent="0.35">
      <c r="A93" s="101" t="s">
        <v>258</v>
      </c>
      <c r="B93" s="101"/>
      <c r="C93" s="101"/>
      <c r="D93" s="101"/>
      <c r="E93" s="101"/>
      <c r="F93" s="101"/>
      <c r="G93" s="101"/>
      <c r="H93" s="101"/>
      <c r="I93" s="101"/>
      <c r="J93" s="101"/>
      <c r="K93" s="101"/>
      <c r="L93" s="101"/>
      <c r="M93" s="101"/>
      <c r="N93" s="101"/>
      <c r="O93" s="101"/>
    </row>
    <row r="94" spans="1:15" s="49" customFormat="1" ht="12" customHeight="1" x14ac:dyDescent="0.35">
      <c r="A94" s="101"/>
      <c r="B94" s="101"/>
      <c r="C94" s="101"/>
      <c r="D94" s="101"/>
      <c r="E94" s="101"/>
      <c r="F94" s="101"/>
      <c r="G94" s="101"/>
      <c r="H94" s="101"/>
      <c r="I94" s="101"/>
      <c r="J94" s="101"/>
      <c r="K94" s="101"/>
      <c r="L94" s="101"/>
      <c r="M94" s="101"/>
      <c r="N94" s="101"/>
      <c r="O94" s="101"/>
    </row>
    <row r="95" spans="1:15" s="49" customFormat="1" ht="12" customHeight="1" x14ac:dyDescent="0.35">
      <c r="A95" s="101" t="s">
        <v>254</v>
      </c>
      <c r="B95" s="101"/>
      <c r="C95" s="101"/>
      <c r="D95" s="101"/>
      <c r="E95" s="101"/>
      <c r="F95" s="101"/>
      <c r="G95" s="101"/>
      <c r="H95" s="101"/>
      <c r="I95" s="101"/>
      <c r="J95" s="101"/>
      <c r="K95" s="101"/>
      <c r="L95" s="101"/>
      <c r="M95" s="101"/>
      <c r="N95" s="101"/>
      <c r="O95" s="101"/>
    </row>
    <row r="96" spans="1:15" s="49" customFormat="1" ht="12" customHeight="1" x14ac:dyDescent="0.35">
      <c r="A96" s="101" t="s">
        <v>255</v>
      </c>
      <c r="B96" s="101"/>
      <c r="C96" s="101"/>
      <c r="D96" s="101"/>
      <c r="E96" s="101"/>
      <c r="F96" s="101"/>
      <c r="G96" s="101"/>
      <c r="H96" s="101"/>
      <c r="I96" s="101"/>
      <c r="J96" s="101"/>
      <c r="K96" s="101"/>
      <c r="L96" s="101"/>
      <c r="M96" s="101"/>
      <c r="N96" s="101"/>
      <c r="O96" s="101"/>
    </row>
    <row r="97" spans="1:15" s="49" customFormat="1" ht="12" customHeight="1" x14ac:dyDescent="0.35">
      <c r="A97" s="101"/>
      <c r="B97" s="101"/>
      <c r="C97" s="101"/>
      <c r="D97" s="101"/>
      <c r="E97" s="101"/>
      <c r="F97" s="101"/>
      <c r="G97" s="101"/>
      <c r="H97" s="101"/>
      <c r="I97" s="101"/>
      <c r="J97" s="101"/>
      <c r="K97" s="101"/>
      <c r="L97" s="101"/>
      <c r="M97" s="101"/>
      <c r="N97" s="101"/>
      <c r="O97" s="101"/>
    </row>
    <row r="98" spans="1:15" s="49" customFormat="1" ht="12" customHeight="1" x14ac:dyDescent="0.35">
      <c r="A98" s="101" t="s">
        <v>44</v>
      </c>
      <c r="B98" s="101"/>
      <c r="C98" s="101"/>
      <c r="D98" s="101"/>
      <c r="E98" s="101"/>
      <c r="F98" s="101"/>
      <c r="G98" s="101"/>
      <c r="H98" s="101"/>
      <c r="I98" s="101"/>
      <c r="J98" s="101"/>
      <c r="K98" s="101"/>
      <c r="L98" s="101"/>
      <c r="M98" s="101"/>
      <c r="N98" s="101"/>
      <c r="O98" s="101"/>
    </row>
    <row r="99" spans="1:15" s="49" customFormat="1" ht="12" customHeight="1" x14ac:dyDescent="0.35">
      <c r="A99" s="101"/>
      <c r="B99" s="101"/>
      <c r="C99" s="101"/>
      <c r="D99" s="101"/>
      <c r="E99" s="101"/>
      <c r="F99" s="101"/>
      <c r="G99" s="101"/>
      <c r="H99" s="101"/>
      <c r="I99" s="101"/>
      <c r="J99" s="101"/>
      <c r="K99" s="101"/>
      <c r="L99" s="101"/>
      <c r="M99" s="101"/>
      <c r="N99" s="101"/>
      <c r="O99" s="101"/>
    </row>
    <row r="100" spans="1:15" s="3" customFormat="1" ht="12" customHeight="1" x14ac:dyDescent="0.35">
      <c r="A100" s="101" t="s">
        <v>66</v>
      </c>
      <c r="B100" s="101"/>
      <c r="C100" s="101"/>
      <c r="D100" s="101"/>
      <c r="E100" s="101"/>
      <c r="F100" s="101"/>
      <c r="G100" s="101"/>
      <c r="H100" s="101"/>
      <c r="I100" s="101"/>
      <c r="J100" s="101"/>
      <c r="K100" s="101"/>
      <c r="L100" s="101"/>
      <c r="M100" s="101"/>
      <c r="N100" s="101"/>
      <c r="O100" s="101"/>
    </row>
    <row r="101" spans="1:15" s="3" customFormat="1" ht="12" customHeight="1" x14ac:dyDescent="0.35">
      <c r="A101" s="101"/>
      <c r="B101" s="101"/>
      <c r="C101" s="101"/>
      <c r="D101" s="101"/>
      <c r="E101" s="101"/>
      <c r="F101" s="101"/>
      <c r="G101" s="101"/>
      <c r="H101" s="101"/>
      <c r="I101" s="101"/>
      <c r="J101" s="101"/>
      <c r="K101" s="101"/>
      <c r="L101" s="101"/>
      <c r="M101" s="101"/>
      <c r="N101" s="101"/>
      <c r="O101" s="101"/>
    </row>
    <row r="102" spans="1:15" s="3" customFormat="1" ht="12" customHeight="1" x14ac:dyDescent="0.35">
      <c r="A102" s="101" t="s">
        <v>39</v>
      </c>
      <c r="B102" s="101"/>
      <c r="C102" s="101"/>
      <c r="D102" s="101"/>
      <c r="E102" s="101"/>
      <c r="F102" s="101"/>
      <c r="G102" s="101"/>
      <c r="H102" s="101"/>
      <c r="I102" s="101"/>
      <c r="J102" s="101"/>
      <c r="K102" s="101"/>
      <c r="L102" s="101"/>
      <c r="M102" s="101"/>
      <c r="N102" s="101"/>
      <c r="O102" s="101"/>
    </row>
    <row r="103" spans="1:15" s="49" customFormat="1" ht="12" customHeight="1" x14ac:dyDescent="0.35">
      <c r="A103" s="101"/>
      <c r="B103" s="101"/>
      <c r="C103" s="101"/>
      <c r="D103" s="101"/>
      <c r="E103" s="101"/>
      <c r="F103" s="101"/>
      <c r="G103" s="101"/>
      <c r="H103" s="101"/>
      <c r="I103" s="101"/>
      <c r="J103" s="101"/>
      <c r="K103" s="101"/>
      <c r="L103" s="101"/>
      <c r="M103" s="101"/>
      <c r="N103" s="101"/>
      <c r="O103" s="101"/>
    </row>
    <row r="104" spans="1:15" s="49" customFormat="1" ht="12" customHeight="1" x14ac:dyDescent="0.35">
      <c r="A104" s="101" t="s">
        <v>253</v>
      </c>
      <c r="B104" s="101"/>
      <c r="C104" s="101"/>
      <c r="D104" s="101"/>
      <c r="E104" s="101"/>
      <c r="F104" s="101"/>
      <c r="G104" s="101"/>
      <c r="H104" s="101"/>
      <c r="I104" s="101"/>
      <c r="J104" s="101"/>
      <c r="K104" s="101"/>
      <c r="L104" s="101"/>
      <c r="M104" s="101"/>
      <c r="N104" s="101"/>
      <c r="O104" s="101"/>
    </row>
    <row r="105" spans="1:15" s="49" customFormat="1" ht="12" customHeight="1" x14ac:dyDescent="0.35">
      <c r="A105" s="101"/>
      <c r="B105" s="101"/>
      <c r="C105" s="101"/>
      <c r="D105" s="101"/>
      <c r="E105" s="101"/>
      <c r="F105" s="101"/>
      <c r="G105" s="101"/>
      <c r="H105" s="101"/>
      <c r="I105" s="101"/>
      <c r="J105" s="101"/>
      <c r="K105" s="101"/>
      <c r="L105" s="101"/>
      <c r="M105" s="101"/>
      <c r="N105" s="101"/>
      <c r="O105" s="101"/>
    </row>
    <row r="106" spans="1:15" s="3" customFormat="1" ht="12" customHeight="1" x14ac:dyDescent="0.35">
      <c r="A106" s="101" t="s">
        <v>40</v>
      </c>
      <c r="B106" s="101"/>
      <c r="C106" s="101"/>
      <c r="D106" s="101"/>
      <c r="E106" s="101"/>
      <c r="F106" s="101"/>
      <c r="G106" s="101"/>
      <c r="H106" s="101"/>
      <c r="I106" s="101"/>
      <c r="J106" s="101"/>
      <c r="K106" s="101"/>
      <c r="L106" s="101"/>
      <c r="M106" s="101"/>
      <c r="N106" s="101"/>
      <c r="O106" s="101"/>
    </row>
    <row r="107" spans="1:15" s="49" customFormat="1" ht="12" customHeight="1" x14ac:dyDescent="0.35">
      <c r="A107" s="101"/>
      <c r="B107" s="101"/>
      <c r="C107" s="101"/>
      <c r="D107" s="101"/>
      <c r="E107" s="101"/>
      <c r="F107" s="101"/>
      <c r="G107" s="101"/>
      <c r="H107" s="101"/>
      <c r="I107" s="101"/>
      <c r="J107" s="101"/>
      <c r="K107" s="101"/>
      <c r="L107" s="101"/>
      <c r="M107" s="101"/>
      <c r="N107" s="101"/>
      <c r="O107" s="101"/>
    </row>
    <row r="108" spans="1:15" s="3" customFormat="1" ht="12" customHeight="1" x14ac:dyDescent="0.35">
      <c r="A108" s="101" t="s">
        <v>130</v>
      </c>
      <c r="B108" s="101"/>
      <c r="C108" s="101"/>
      <c r="D108" s="101"/>
      <c r="E108" s="101"/>
      <c r="F108" s="101"/>
      <c r="G108" s="101"/>
      <c r="H108" s="101"/>
      <c r="I108" s="101"/>
      <c r="J108" s="101"/>
      <c r="K108" s="101"/>
      <c r="L108" s="101"/>
      <c r="M108" s="101"/>
      <c r="N108" s="101"/>
      <c r="O108" s="101"/>
    </row>
    <row r="109" spans="1:15" s="49" customFormat="1" ht="12" customHeight="1" x14ac:dyDescent="0.35">
      <c r="A109" s="101" t="s">
        <v>131</v>
      </c>
      <c r="B109" s="101"/>
      <c r="C109" s="101"/>
      <c r="D109" s="101"/>
      <c r="E109" s="101"/>
      <c r="F109" s="101"/>
      <c r="G109" s="101"/>
      <c r="H109" s="101"/>
      <c r="I109" s="101"/>
      <c r="J109" s="101"/>
      <c r="K109" s="101"/>
      <c r="L109" s="101"/>
      <c r="M109" s="101"/>
      <c r="N109" s="101"/>
      <c r="O109" s="101"/>
    </row>
    <row r="110" spans="1:15" s="49" customFormat="1" ht="12" customHeight="1" x14ac:dyDescent="0.35">
      <c r="A110" s="101"/>
      <c r="B110" s="101"/>
      <c r="C110" s="101"/>
      <c r="D110" s="101"/>
      <c r="E110" s="101"/>
      <c r="F110" s="101"/>
      <c r="G110" s="101"/>
      <c r="H110" s="101"/>
      <c r="I110" s="101"/>
      <c r="J110" s="101"/>
      <c r="K110" s="101"/>
      <c r="L110" s="101"/>
      <c r="M110" s="101"/>
      <c r="N110" s="101"/>
      <c r="O110" s="101"/>
    </row>
    <row r="111" spans="1:15" s="3" customFormat="1" ht="12" customHeight="1" x14ac:dyDescent="0.35">
      <c r="A111" s="101" t="s">
        <v>132</v>
      </c>
      <c r="B111" s="101"/>
      <c r="C111" s="101"/>
      <c r="D111" s="101"/>
      <c r="E111" s="101"/>
      <c r="F111" s="101"/>
      <c r="G111" s="101"/>
      <c r="H111" s="101"/>
      <c r="I111" s="101"/>
      <c r="J111" s="101"/>
      <c r="K111" s="101"/>
      <c r="L111" s="101"/>
      <c r="M111" s="101"/>
      <c r="N111" s="101"/>
      <c r="O111" s="101"/>
    </row>
    <row r="112" spans="1:15" s="49" customFormat="1" ht="12" customHeight="1" x14ac:dyDescent="0.35">
      <c r="A112" s="101" t="s">
        <v>133</v>
      </c>
      <c r="B112" s="101"/>
      <c r="C112" s="101"/>
      <c r="D112" s="101"/>
      <c r="E112" s="101"/>
      <c r="F112" s="101"/>
      <c r="G112" s="101"/>
      <c r="H112" s="101"/>
      <c r="I112" s="101"/>
      <c r="J112" s="101"/>
      <c r="K112" s="101"/>
      <c r="L112" s="101"/>
      <c r="M112" s="101"/>
      <c r="N112" s="101"/>
      <c r="O112" s="101"/>
    </row>
    <row r="113" spans="1:15" s="49" customFormat="1" ht="12" customHeight="1" x14ac:dyDescent="0.35">
      <c r="A113" s="101"/>
      <c r="B113" s="101"/>
      <c r="C113" s="101"/>
      <c r="D113" s="101"/>
      <c r="E113" s="101"/>
      <c r="F113" s="101"/>
      <c r="G113" s="101"/>
      <c r="H113" s="101"/>
      <c r="I113" s="101"/>
      <c r="J113" s="101"/>
      <c r="K113" s="101"/>
      <c r="L113" s="101"/>
      <c r="M113" s="101"/>
      <c r="N113" s="101"/>
      <c r="O113" s="101"/>
    </row>
    <row r="114" spans="1:15" s="3" customFormat="1" x14ac:dyDescent="0.35">
      <c r="A114" s="101"/>
      <c r="B114" s="101"/>
      <c r="C114" s="101"/>
      <c r="D114" s="101"/>
      <c r="E114" s="101"/>
      <c r="F114" s="101"/>
      <c r="G114" s="101"/>
      <c r="H114" s="101"/>
      <c r="I114" s="101"/>
      <c r="J114" s="101"/>
      <c r="K114" s="101"/>
      <c r="L114" s="101"/>
      <c r="M114" s="101"/>
      <c r="N114" s="101"/>
      <c r="O114" s="101"/>
    </row>
    <row r="115" spans="1:15" x14ac:dyDescent="0.35">
      <c r="A115" s="72" t="s">
        <v>51</v>
      </c>
      <c r="B115" s="72"/>
      <c r="C115" s="72"/>
      <c r="D115" s="72"/>
      <c r="E115" s="72"/>
      <c r="F115" s="113"/>
      <c r="G115" s="113"/>
      <c r="H115" s="72"/>
      <c r="I115" s="101"/>
      <c r="J115" s="101"/>
      <c r="K115" s="101"/>
      <c r="L115" s="101"/>
      <c r="M115" s="101"/>
      <c r="N115" s="101"/>
      <c r="O115" s="101"/>
    </row>
    <row r="116" spans="1:15" s="3" customFormat="1" x14ac:dyDescent="0.35">
      <c r="A116" s="101"/>
      <c r="B116" s="101"/>
      <c r="C116" s="101"/>
      <c r="D116" s="101"/>
      <c r="E116" s="101"/>
      <c r="F116" s="101"/>
      <c r="G116" s="101"/>
      <c r="H116" s="101"/>
      <c r="I116" s="101"/>
      <c r="J116" s="101"/>
      <c r="K116" s="101"/>
      <c r="L116" s="101"/>
      <c r="M116" s="101"/>
      <c r="N116" s="101"/>
      <c r="O116" s="101"/>
    </row>
    <row r="117" spans="1:15" s="49" customFormat="1" x14ac:dyDescent="0.35">
      <c r="A117" s="293" t="s">
        <v>86</v>
      </c>
      <c r="B117" s="293"/>
      <c r="C117" s="293"/>
      <c r="D117" s="293"/>
      <c r="E117" s="293"/>
      <c r="F117" s="293"/>
      <c r="G117" s="293"/>
      <c r="H117" s="293"/>
      <c r="I117" s="293"/>
      <c r="J117" s="293"/>
      <c r="K117" s="293"/>
      <c r="L117" s="293"/>
      <c r="M117" s="293"/>
      <c r="N117" s="101"/>
      <c r="O117" s="101"/>
    </row>
    <row r="118" spans="1:15" s="3" customFormat="1" ht="26.5" x14ac:dyDescent="0.35">
      <c r="A118" s="124" t="s">
        <v>78</v>
      </c>
      <c r="B118" s="124" t="s">
        <v>79</v>
      </c>
      <c r="C118" s="125" t="s">
        <v>80</v>
      </c>
      <c r="D118" s="101"/>
      <c r="E118" s="101"/>
      <c r="F118" s="72" t="s">
        <v>84</v>
      </c>
      <c r="G118" s="101"/>
      <c r="H118" s="101"/>
      <c r="I118" s="101"/>
      <c r="J118" s="101"/>
      <c r="K118" s="101"/>
      <c r="L118" s="101"/>
      <c r="M118" s="101"/>
      <c r="N118" s="101"/>
      <c r="O118" s="101"/>
    </row>
    <row r="119" spans="1:15" s="3" customFormat="1" ht="12" customHeight="1" x14ac:dyDescent="0.35">
      <c r="A119" s="126">
        <v>1</v>
      </c>
      <c r="B119" s="95">
        <v>1.1000000000000001</v>
      </c>
      <c r="C119" s="101" t="s">
        <v>81</v>
      </c>
      <c r="D119" s="101"/>
      <c r="E119" s="101"/>
      <c r="F119" s="101" t="s">
        <v>85</v>
      </c>
      <c r="G119" s="101"/>
      <c r="H119" s="101"/>
      <c r="I119" s="101"/>
      <c r="J119" s="101"/>
      <c r="K119" s="101"/>
      <c r="L119" s="101"/>
      <c r="M119" s="101"/>
      <c r="N119" s="101"/>
      <c r="O119" s="101"/>
    </row>
    <row r="120" spans="1:15" ht="12" customHeight="1" x14ac:dyDescent="0.35">
      <c r="A120" s="127">
        <v>1.1000000000000001</v>
      </c>
      <c r="B120" s="128">
        <v>2</v>
      </c>
      <c r="C120" s="101" t="s">
        <v>126</v>
      </c>
      <c r="D120" s="101"/>
      <c r="E120" s="101"/>
      <c r="F120" s="295" t="s">
        <v>207</v>
      </c>
      <c r="G120" s="101"/>
      <c r="H120" s="101"/>
      <c r="I120" s="101"/>
      <c r="J120" s="101"/>
      <c r="K120" s="101"/>
      <c r="L120" s="101"/>
      <c r="M120" s="101"/>
      <c r="N120" s="101"/>
      <c r="O120" s="101"/>
    </row>
    <row r="121" spans="1:15" ht="12" customHeight="1" x14ac:dyDescent="0.35">
      <c r="A121" s="101"/>
      <c r="B121" s="101"/>
      <c r="C121" s="101" t="s">
        <v>127</v>
      </c>
      <c r="D121" s="101"/>
      <c r="E121" s="101"/>
      <c r="F121" s="101"/>
      <c r="G121" s="101"/>
      <c r="H121" s="101"/>
      <c r="I121" s="101"/>
      <c r="J121" s="101"/>
      <c r="K121" s="101"/>
      <c r="L121" s="101"/>
      <c r="M121" s="101"/>
      <c r="N121" s="101"/>
      <c r="O121" s="101"/>
    </row>
    <row r="122" spans="1:15" ht="12" customHeight="1" x14ac:dyDescent="0.35">
      <c r="C122" s="101" t="s">
        <v>128</v>
      </c>
    </row>
    <row r="123" spans="1:15" ht="12" customHeight="1" x14ac:dyDescent="0.35">
      <c r="C123" s="101" t="s">
        <v>129</v>
      </c>
    </row>
    <row r="124" spans="1:15" x14ac:dyDescent="0.35">
      <c r="A124" s="126">
        <v>2</v>
      </c>
      <c r="B124" s="95">
        <v>2.1</v>
      </c>
      <c r="C124" s="101" t="s">
        <v>206</v>
      </c>
      <c r="F124" s="319" t="s">
        <v>296</v>
      </c>
    </row>
    <row r="125" spans="1:15" x14ac:dyDescent="0.35">
      <c r="C125" s="101" t="s">
        <v>252</v>
      </c>
    </row>
    <row r="126" spans="1:15" x14ac:dyDescent="0.35">
      <c r="A126" s="126">
        <v>2</v>
      </c>
      <c r="B126" s="126">
        <v>2.2000000000000002</v>
      </c>
      <c r="C126" s="101" t="s">
        <v>206</v>
      </c>
      <c r="D126" s="328"/>
      <c r="E126" s="95"/>
      <c r="F126" s="329" t="s">
        <v>307</v>
      </c>
    </row>
    <row r="127" spans="1:15" x14ac:dyDescent="0.35">
      <c r="C127" s="101" t="s">
        <v>308</v>
      </c>
    </row>
    <row r="128" spans="1:15" x14ac:dyDescent="0.35">
      <c r="B128" s="95">
        <v>2.2000000000000002</v>
      </c>
      <c r="C128" s="101" t="s">
        <v>309</v>
      </c>
      <c r="D128" s="101"/>
      <c r="E128" s="101"/>
      <c r="F128" s="329" t="s">
        <v>311</v>
      </c>
    </row>
    <row r="129" spans="3:3" x14ac:dyDescent="0.35">
      <c r="C129" s="101" t="s">
        <v>310</v>
      </c>
    </row>
  </sheetData>
  <sheetProtection algorithmName="SHA-512" hashValue="0MS0cMgYAaJ9UAa4ZyC2vWc84DNbDEZVcWFQlO/a/F49i99+VcWJneHqNVr19/hPFGIpcmUrFzONFcHBdLz9Sw==" saltValue="BJJVdmfm8bfjdTS5mszb3Q==" spinCount="100000" sheet="1" objects="1" scenarios="1"/>
  <hyperlinks>
    <hyperlink ref="A8" r:id="rId1"/>
    <hyperlink ref="A8:I8" r:id="rId2" display="2018 Revised Technical Guidancae"/>
  </hyperlinks>
  <printOptions gridLines="1"/>
  <pageMargins left="0.7" right="0.7" top="0.75" bottom="0.75" header="0.3" footer="0.3"/>
  <pageSetup scale="44"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73"/>
  <sheetViews>
    <sheetView topLeftCell="A34" workbookViewId="0">
      <selection activeCell="C50" sqref="C50"/>
    </sheetView>
  </sheetViews>
  <sheetFormatPr defaultColWidth="9.1796875" defaultRowHeight="14.5" x14ac:dyDescent="0.35"/>
  <cols>
    <col min="1" max="1" width="34.26953125" style="49" customWidth="1"/>
    <col min="2" max="2" width="25.7265625" style="49" customWidth="1"/>
    <col min="3" max="3" width="20.7265625" style="49" customWidth="1"/>
    <col min="4" max="4" width="14.453125" style="49" customWidth="1"/>
    <col min="5" max="5" width="16.1796875" style="49" customWidth="1"/>
    <col min="6" max="6" width="13.81640625" style="49" customWidth="1"/>
    <col min="7" max="7" width="13.54296875" style="49" customWidth="1"/>
    <col min="8" max="8" width="17.54296875" style="49" customWidth="1"/>
    <col min="9" max="9" width="14.7265625" style="49" customWidth="1"/>
    <col min="10" max="16384" width="9.1796875" style="49"/>
  </cols>
  <sheetData>
    <row r="1" spans="1:10" s="67" customFormat="1" ht="21" thickTop="1" thickBot="1" x14ac:dyDescent="0.45">
      <c r="A1" s="210" t="s">
        <v>100</v>
      </c>
      <c r="B1" s="211"/>
      <c r="C1" s="211"/>
      <c r="D1" s="211"/>
      <c r="E1" s="211"/>
      <c r="F1" s="211"/>
      <c r="G1" s="211"/>
      <c r="H1" s="212"/>
      <c r="I1" s="213"/>
    </row>
    <row r="2" spans="1:10" ht="15" thickTop="1" x14ac:dyDescent="0.35">
      <c r="A2" s="136" t="s">
        <v>306</v>
      </c>
    </row>
    <row r="3" spans="1:10" ht="15" thickBot="1" x14ac:dyDescent="0.4">
      <c r="A3" s="101" t="s">
        <v>18</v>
      </c>
      <c r="B3" s="101"/>
      <c r="C3" s="80"/>
      <c r="D3" s="101"/>
      <c r="E3" s="101"/>
      <c r="F3" s="80"/>
      <c r="G3" s="101"/>
      <c r="H3" s="101"/>
      <c r="I3" s="101"/>
      <c r="J3" s="101"/>
    </row>
    <row r="4" spans="1:10" ht="15" thickBot="1" x14ac:dyDescent="0.4">
      <c r="A4" s="137"/>
      <c r="B4" s="72" t="s">
        <v>210</v>
      </c>
      <c r="C4" s="72"/>
      <c r="D4" s="72"/>
      <c r="E4" s="101"/>
      <c r="F4" s="80"/>
      <c r="G4" s="101"/>
      <c r="H4" s="101"/>
      <c r="I4" s="101"/>
      <c r="J4" s="101"/>
    </row>
    <row r="5" spans="1:10" ht="15" thickBot="1" x14ac:dyDescent="0.4">
      <c r="A5" s="138"/>
      <c r="B5" s="125" t="s">
        <v>99</v>
      </c>
      <c r="C5" s="125"/>
      <c r="D5" s="125"/>
      <c r="E5" s="129"/>
      <c r="F5" s="80"/>
      <c r="G5" s="101"/>
      <c r="H5" s="101"/>
      <c r="I5" s="101"/>
      <c r="J5" s="101"/>
    </row>
    <row r="6" spans="1:10" ht="15" thickBot="1" x14ac:dyDescent="0.4">
      <c r="A6" s="139"/>
      <c r="B6" s="72" t="s">
        <v>4</v>
      </c>
      <c r="C6" s="72"/>
      <c r="D6" s="72"/>
      <c r="E6" s="101"/>
      <c r="F6" s="80"/>
      <c r="G6" s="101"/>
      <c r="H6" s="101"/>
      <c r="I6" s="101"/>
      <c r="J6" s="101"/>
    </row>
    <row r="7" spans="1:10" ht="12" customHeight="1" x14ac:dyDescent="0.35">
      <c r="A7" s="101"/>
      <c r="B7" s="101"/>
      <c r="C7" s="101"/>
      <c r="D7" s="101"/>
      <c r="E7" s="101"/>
      <c r="F7" s="80"/>
      <c r="G7" s="101"/>
      <c r="H7" s="101"/>
      <c r="I7" s="101"/>
      <c r="J7" s="101"/>
    </row>
    <row r="8" spans="1:10" ht="12" customHeight="1" x14ac:dyDescent="0.35">
      <c r="A8" s="72"/>
      <c r="B8" s="101"/>
      <c r="C8" s="101"/>
      <c r="D8" s="101"/>
      <c r="E8" s="101"/>
      <c r="F8" s="101"/>
      <c r="G8" s="101"/>
      <c r="H8" s="101"/>
      <c r="I8" s="101"/>
      <c r="J8" s="101"/>
    </row>
    <row r="9" spans="1:10" ht="15" thickBot="1" x14ac:dyDescent="0.4">
      <c r="A9" s="72" t="s">
        <v>68</v>
      </c>
      <c r="B9" s="101"/>
      <c r="C9" s="101"/>
      <c r="D9" s="101"/>
      <c r="E9" s="101"/>
      <c r="F9" s="101"/>
      <c r="G9" s="101"/>
      <c r="H9" s="101"/>
      <c r="I9" s="101"/>
      <c r="J9" s="101"/>
    </row>
    <row r="10" spans="1:10" ht="45" customHeight="1" thickTop="1" thickBot="1" x14ac:dyDescent="0.4">
      <c r="A10" s="140" t="s">
        <v>30</v>
      </c>
      <c r="B10" s="291"/>
      <c r="C10" s="279"/>
      <c r="D10" s="276"/>
      <c r="E10" s="276"/>
      <c r="F10" s="276"/>
      <c r="G10" s="101"/>
      <c r="H10" s="101"/>
      <c r="I10" s="101"/>
      <c r="J10" s="101"/>
    </row>
    <row r="11" spans="1:10" ht="110.15" customHeight="1" thickTop="1" thickBot="1" x14ac:dyDescent="0.45">
      <c r="A11" s="141" t="s">
        <v>31</v>
      </c>
      <c r="B11" s="292"/>
      <c r="C11" s="276"/>
      <c r="D11" s="307"/>
      <c r="E11" s="315"/>
      <c r="F11" s="315"/>
      <c r="G11" s="72"/>
      <c r="H11" s="320" t="s">
        <v>266</v>
      </c>
      <c r="I11" s="321" t="s">
        <v>272</v>
      </c>
      <c r="J11" s="101"/>
    </row>
    <row r="12" spans="1:10" ht="27.5" thickTop="1" thickBot="1" x14ac:dyDescent="0.4">
      <c r="A12" s="300" t="s">
        <v>32</v>
      </c>
      <c r="B12" s="276"/>
      <c r="C12" s="276"/>
      <c r="D12" s="276"/>
      <c r="E12" s="315" t="s">
        <v>263</v>
      </c>
      <c r="F12" s="276"/>
      <c r="G12" s="101"/>
      <c r="H12" s="148"/>
      <c r="I12" s="239" t="e">
        <f>20*LOG10(($H$12*100000)/0.000001)</f>
        <v>#NUM!</v>
      </c>
      <c r="J12" s="101"/>
    </row>
    <row r="13" spans="1:10" ht="45" customHeight="1" thickTop="1" thickBot="1" x14ac:dyDescent="0.4">
      <c r="A13" s="140" t="s">
        <v>65</v>
      </c>
      <c r="B13" s="292"/>
      <c r="C13" s="278"/>
      <c r="D13" s="278"/>
      <c r="E13" s="178" t="s">
        <v>265</v>
      </c>
      <c r="F13" s="327"/>
      <c r="G13" s="121"/>
      <c r="H13" s="316"/>
      <c r="I13" s="101"/>
      <c r="J13" s="101"/>
    </row>
    <row r="14" spans="1:10" ht="29" thickTop="1" thickBot="1" x14ac:dyDescent="0.45">
      <c r="A14" s="72"/>
      <c r="B14" s="101"/>
      <c r="C14" s="101"/>
      <c r="D14" s="101"/>
      <c r="E14" s="322" t="s">
        <v>236</v>
      </c>
      <c r="F14" s="323">
        <f>$F$13-6</f>
        <v>-6</v>
      </c>
      <c r="G14" s="149" t="s">
        <v>236</v>
      </c>
      <c r="H14" s="327"/>
      <c r="I14" s="101"/>
      <c r="J14" s="101"/>
    </row>
    <row r="15" spans="1:10" ht="47.5" thickBot="1" x14ac:dyDescent="0.4">
      <c r="A15" s="72" t="s">
        <v>69</v>
      </c>
      <c r="B15" s="101"/>
      <c r="C15" s="209" t="s">
        <v>73</v>
      </c>
      <c r="D15" s="101"/>
      <c r="E15" s="324" t="s">
        <v>234</v>
      </c>
      <c r="F15" s="323">
        <f>$F$14-6</f>
        <v>-12</v>
      </c>
      <c r="G15" s="324" t="s">
        <v>234</v>
      </c>
      <c r="H15" s="323">
        <f>$H$14-6</f>
        <v>-6</v>
      </c>
      <c r="I15" s="101"/>
      <c r="J15" s="101"/>
    </row>
    <row r="16" spans="1:10" ht="75" customHeight="1" thickBot="1" x14ac:dyDescent="0.4">
      <c r="A16" s="142" t="s">
        <v>138</v>
      </c>
      <c r="B16" s="143"/>
      <c r="C16" s="283"/>
      <c r="D16" s="276"/>
      <c r="E16" s="325" t="s">
        <v>264</v>
      </c>
      <c r="F16" s="326">
        <f>$F$15-10</f>
        <v>-22</v>
      </c>
      <c r="G16" s="325" t="s">
        <v>264</v>
      </c>
      <c r="H16" s="323">
        <f>$H$15-10</f>
        <v>-16</v>
      </c>
      <c r="I16" s="101"/>
      <c r="J16" s="101"/>
    </row>
    <row r="17" spans="1:10" ht="63" customHeight="1" x14ac:dyDescent="0.35">
      <c r="A17" s="174" t="s">
        <v>211</v>
      </c>
      <c r="B17" s="282"/>
      <c r="C17" s="247" t="s">
        <v>148</v>
      </c>
      <c r="D17" s="247"/>
      <c r="E17" s="247"/>
      <c r="F17" s="247"/>
      <c r="G17" s="247"/>
      <c r="H17" s="101"/>
      <c r="I17" s="101"/>
      <c r="J17" s="101"/>
    </row>
    <row r="18" spans="1:10" ht="18.75" customHeight="1" x14ac:dyDescent="0.35">
      <c r="A18" s="101"/>
      <c r="B18" s="101"/>
      <c r="C18" s="247" t="s">
        <v>278</v>
      </c>
      <c r="D18" s="247"/>
      <c r="E18" s="247"/>
      <c r="F18" s="247"/>
      <c r="G18" s="247"/>
      <c r="H18" s="101"/>
      <c r="I18" s="101"/>
      <c r="J18" s="101"/>
    </row>
    <row r="19" spans="1:10" ht="12" customHeight="1" x14ac:dyDescent="0.35">
      <c r="A19" s="101"/>
      <c r="B19" s="101"/>
      <c r="C19" s="247" t="s">
        <v>149</v>
      </c>
      <c r="D19" s="247"/>
      <c r="E19" s="247"/>
      <c r="F19" s="247"/>
      <c r="G19" s="247"/>
      <c r="H19" s="101"/>
      <c r="I19" s="101"/>
      <c r="J19" s="101"/>
    </row>
    <row r="20" spans="1:10" x14ac:dyDescent="0.35">
      <c r="A20" s="72"/>
      <c r="B20" s="101"/>
      <c r="C20" s="101"/>
      <c r="D20" s="101"/>
      <c r="E20" s="101"/>
      <c r="F20" s="101"/>
      <c r="G20" s="101"/>
      <c r="H20" s="101"/>
      <c r="I20" s="101"/>
      <c r="J20" s="101"/>
    </row>
    <row r="21" spans="1:10" x14ac:dyDescent="0.35">
      <c r="A21" s="72" t="s">
        <v>70</v>
      </c>
      <c r="B21" s="101"/>
      <c r="C21" s="101"/>
      <c r="D21" s="101"/>
      <c r="E21" s="101"/>
      <c r="F21" s="101"/>
      <c r="G21" s="101"/>
      <c r="H21" s="101"/>
      <c r="I21" s="101"/>
      <c r="J21" s="101"/>
    </row>
    <row r="22" spans="1:10" x14ac:dyDescent="0.35">
      <c r="A22" s="145" t="s">
        <v>290</v>
      </c>
      <c r="B22" s="101"/>
      <c r="C22" s="101"/>
      <c r="D22" s="101"/>
      <c r="E22" s="101"/>
      <c r="F22" s="101"/>
      <c r="G22" s="101"/>
      <c r="H22" s="101"/>
      <c r="I22" s="101"/>
      <c r="J22" s="101"/>
    </row>
    <row r="23" spans="1:10" ht="16" x14ac:dyDescent="0.4">
      <c r="A23" s="163" t="s">
        <v>289</v>
      </c>
      <c r="B23" s="166"/>
      <c r="C23" s="165"/>
      <c r="D23" s="165"/>
      <c r="E23" s="165"/>
      <c r="F23" s="165"/>
      <c r="G23" s="165"/>
      <c r="H23" s="165"/>
      <c r="I23" s="165"/>
      <c r="J23" s="101"/>
    </row>
    <row r="24" spans="1:10" s="50" customFormat="1" ht="15.5" thickBot="1" x14ac:dyDescent="0.45">
      <c r="A24" s="217" t="s">
        <v>144</v>
      </c>
      <c r="B24" s="218"/>
      <c r="C24" s="102"/>
      <c r="D24" s="102"/>
      <c r="E24" s="113" t="s">
        <v>75</v>
      </c>
      <c r="F24" s="102"/>
      <c r="G24" s="102"/>
      <c r="H24" s="102"/>
      <c r="I24" s="102"/>
      <c r="J24" s="102"/>
    </row>
    <row r="25" spans="1:10" ht="15.5" thickBot="1" x14ac:dyDescent="0.4">
      <c r="A25" s="178" t="s">
        <v>242</v>
      </c>
      <c r="B25" s="206"/>
      <c r="C25" s="101"/>
      <c r="D25" s="101"/>
      <c r="E25" s="147" t="s">
        <v>236</v>
      </c>
      <c r="F25" s="270"/>
      <c r="G25" s="148"/>
      <c r="H25" s="101"/>
      <c r="I25" s="101"/>
      <c r="J25" s="101"/>
    </row>
    <row r="26" spans="1:10" ht="20.25" customHeight="1" thickBot="1" x14ac:dyDescent="0.4">
      <c r="A26" s="195" t="s">
        <v>57</v>
      </c>
      <c r="B26" s="206"/>
      <c r="C26" s="101"/>
      <c r="D26" s="80"/>
      <c r="E26" s="101"/>
      <c r="F26" s="95"/>
      <c r="G26" s="101"/>
      <c r="H26" s="101"/>
      <c r="I26" s="102"/>
      <c r="J26" s="101"/>
    </row>
    <row r="27" spans="1:10" ht="16.5" customHeight="1" thickTop="1" thickBot="1" x14ac:dyDescent="0.4">
      <c r="A27" s="154" t="s">
        <v>74</v>
      </c>
      <c r="B27" s="208"/>
      <c r="C27" s="101"/>
      <c r="D27" s="256" t="s">
        <v>185</v>
      </c>
      <c r="E27" s="257"/>
      <c r="F27" s="257"/>
      <c r="G27" s="257"/>
      <c r="H27" s="258"/>
      <c r="I27" s="101"/>
      <c r="J27" s="101"/>
    </row>
    <row r="28" spans="1:10" ht="15" thickBot="1" x14ac:dyDescent="0.4">
      <c r="A28" s="152" t="s">
        <v>6</v>
      </c>
      <c r="B28" s="196" t="e">
        <f>(10^($B$25/10))/$B$27</f>
        <v>#DIV/0!</v>
      </c>
      <c r="C28" s="101"/>
      <c r="D28" s="259" t="s">
        <v>186</v>
      </c>
      <c r="E28" s="247"/>
      <c r="F28" s="247"/>
      <c r="G28" s="247"/>
      <c r="H28" s="260"/>
      <c r="I28" s="145"/>
      <c r="J28" s="101"/>
    </row>
    <row r="29" spans="1:10" ht="36" customHeight="1" x14ac:dyDescent="0.35">
      <c r="A29" s="209" t="s">
        <v>240</v>
      </c>
      <c r="B29" s="95"/>
      <c r="C29" s="101"/>
      <c r="D29" s="259" t="s">
        <v>187</v>
      </c>
      <c r="E29" s="247"/>
      <c r="F29" s="247"/>
      <c r="G29" s="247"/>
      <c r="H29" s="260"/>
      <c r="I29" s="101"/>
      <c r="J29" s="101"/>
    </row>
    <row r="30" spans="1:10" ht="18.75" customHeight="1" x14ac:dyDescent="0.35">
      <c r="A30" s="78" t="s">
        <v>312</v>
      </c>
      <c r="B30" s="95"/>
      <c r="C30" s="101"/>
      <c r="D30" s="259" t="s">
        <v>188</v>
      </c>
      <c r="E30" s="247"/>
      <c r="F30" s="247"/>
      <c r="G30" s="247"/>
      <c r="H30" s="260"/>
      <c r="I30" s="101"/>
      <c r="J30" s="101"/>
    </row>
    <row r="31" spans="1:10" x14ac:dyDescent="0.35">
      <c r="A31" s="101"/>
      <c r="B31" s="101"/>
      <c r="C31" s="101"/>
      <c r="D31" s="259" t="s">
        <v>189</v>
      </c>
      <c r="E31" s="247"/>
      <c r="F31" s="247"/>
      <c r="G31" s="247"/>
      <c r="H31" s="260"/>
      <c r="I31" s="101"/>
      <c r="J31" s="101"/>
    </row>
    <row r="32" spans="1:10" ht="15" thickBot="1" x14ac:dyDescent="0.4">
      <c r="A32" s="101"/>
      <c r="B32" s="101"/>
      <c r="C32" s="101"/>
      <c r="D32" s="261" t="s">
        <v>176</v>
      </c>
      <c r="E32" s="262"/>
      <c r="F32" s="262"/>
      <c r="G32" s="262"/>
      <c r="H32" s="263"/>
      <c r="I32" s="101"/>
      <c r="J32" s="101"/>
    </row>
    <row r="33" spans="1:10" ht="16.5" customHeight="1" thickTop="1" thickBot="1" x14ac:dyDescent="0.4">
      <c r="A33" s="155" t="s">
        <v>82</v>
      </c>
      <c r="B33" s="78" t="s">
        <v>83</v>
      </c>
      <c r="C33" s="101"/>
      <c r="D33" s="101"/>
      <c r="E33" s="101"/>
      <c r="F33" s="101"/>
      <c r="G33" s="101"/>
      <c r="H33" s="101"/>
      <c r="I33" s="101"/>
      <c r="J33" s="101"/>
    </row>
    <row r="34" spans="1:10" ht="26.5" thickBot="1" x14ac:dyDescent="0.4">
      <c r="A34" s="219"/>
      <c r="B34" s="158" t="s">
        <v>47</v>
      </c>
      <c r="C34" s="158" t="s">
        <v>27</v>
      </c>
      <c r="D34" s="158" t="s">
        <v>0</v>
      </c>
      <c r="E34" s="158" t="s">
        <v>1</v>
      </c>
      <c r="F34" s="158" t="s">
        <v>2</v>
      </c>
      <c r="G34" s="158" t="s">
        <v>3</v>
      </c>
      <c r="H34" s="101"/>
      <c r="I34" s="101"/>
      <c r="J34" s="101"/>
    </row>
    <row r="35" spans="1:10" ht="30" customHeight="1" thickBot="1" x14ac:dyDescent="0.4">
      <c r="A35" s="220"/>
      <c r="B35" s="159" t="s">
        <v>139</v>
      </c>
      <c r="C35" s="160">
        <v>183</v>
      </c>
      <c r="D35" s="160">
        <v>185</v>
      </c>
      <c r="E35" s="160">
        <v>155</v>
      </c>
      <c r="F35" s="160">
        <v>185</v>
      </c>
      <c r="G35" s="160">
        <v>203</v>
      </c>
      <c r="H35" s="101"/>
      <c r="I35" s="101"/>
      <c r="J35" s="101"/>
    </row>
    <row r="36" spans="1:10" ht="29" thickBot="1" x14ac:dyDescent="0.4">
      <c r="A36" s="220"/>
      <c r="B36" s="161" t="s">
        <v>146</v>
      </c>
      <c r="C36" s="203" t="e">
        <f>($B$28*PI())/(10^((C$35-C$68)/10)*$B$26)</f>
        <v>#DIV/0!</v>
      </c>
      <c r="D36" s="203" t="e">
        <f t="shared" ref="D36:G36" si="0">($B$28*PI())/(10^((D$35-D$68)/10)*$B$26)</f>
        <v>#DIV/0!</v>
      </c>
      <c r="E36" s="203" t="e">
        <f t="shared" si="0"/>
        <v>#DIV/0!</v>
      </c>
      <c r="F36" s="203" t="e">
        <f t="shared" si="0"/>
        <v>#DIV/0!</v>
      </c>
      <c r="G36" s="203" t="e">
        <f t="shared" si="0"/>
        <v>#DIV/0!</v>
      </c>
      <c r="H36" s="101"/>
      <c r="I36" s="226"/>
      <c r="J36" s="101"/>
    </row>
    <row r="37" spans="1:10" ht="39" customHeight="1" thickBot="1" x14ac:dyDescent="0.4">
      <c r="A37" s="214" t="s">
        <v>218</v>
      </c>
      <c r="B37" s="221" t="s">
        <v>76</v>
      </c>
      <c r="C37" s="222">
        <v>219</v>
      </c>
      <c r="D37" s="222">
        <v>230</v>
      </c>
      <c r="E37" s="222">
        <v>202</v>
      </c>
      <c r="F37" s="222">
        <v>218</v>
      </c>
      <c r="G37" s="222">
        <v>232</v>
      </c>
      <c r="H37" s="101"/>
      <c r="I37" s="101"/>
      <c r="J37" s="101"/>
    </row>
    <row r="38" spans="1:10" ht="33" customHeight="1" thickBot="1" x14ac:dyDescent="0.4">
      <c r="A38" s="297" t="s">
        <v>219</v>
      </c>
      <c r="B38" s="223" t="s">
        <v>77</v>
      </c>
      <c r="C38" s="227" t="str">
        <f>IF($G$25&gt;C$37, 10^(($G$25-C$37)/20), "NA")</f>
        <v>NA</v>
      </c>
      <c r="D38" s="227" t="str">
        <f t="shared" ref="D38:G38" si="1">IF($G$25&gt;D$37, 10^(($G$25-D$37)/20), "NA")</f>
        <v>NA</v>
      </c>
      <c r="E38" s="227" t="str">
        <f t="shared" si="1"/>
        <v>NA</v>
      </c>
      <c r="F38" s="227" t="str">
        <f t="shared" si="1"/>
        <v>NA</v>
      </c>
      <c r="G38" s="227" t="str">
        <f t="shared" si="1"/>
        <v>NA</v>
      </c>
      <c r="H38" s="101"/>
      <c r="I38" s="101"/>
      <c r="J38" s="101"/>
    </row>
    <row r="39" spans="1:10" ht="12" customHeight="1" x14ac:dyDescent="0.35">
      <c r="A39" s="101"/>
      <c r="B39" s="101"/>
      <c r="C39" s="101"/>
      <c r="D39" s="101"/>
      <c r="E39" s="101"/>
      <c r="F39" s="101"/>
      <c r="G39" s="101"/>
      <c r="H39" s="101"/>
      <c r="I39" s="101"/>
      <c r="J39" s="101"/>
    </row>
    <row r="40" spans="1:10" ht="12" customHeight="1" x14ac:dyDescent="0.35">
      <c r="A40" s="101"/>
      <c r="B40" s="101"/>
      <c r="C40" s="101"/>
      <c r="D40" s="101"/>
      <c r="E40" s="101"/>
      <c r="F40" s="101"/>
      <c r="G40" s="101"/>
      <c r="H40" s="101"/>
      <c r="I40" s="101"/>
      <c r="J40" s="101"/>
    </row>
    <row r="41" spans="1:10" ht="16" x14ac:dyDescent="0.4">
      <c r="A41" s="163" t="s">
        <v>291</v>
      </c>
      <c r="B41" s="166"/>
      <c r="C41" s="165"/>
      <c r="D41" s="165"/>
      <c r="E41" s="165"/>
      <c r="F41" s="165"/>
      <c r="G41" s="165"/>
      <c r="H41" s="165"/>
      <c r="I41" s="165"/>
      <c r="J41" s="101"/>
    </row>
    <row r="42" spans="1:10" s="50" customFormat="1" ht="15.5" thickBot="1" x14ac:dyDescent="0.45">
      <c r="A42" s="217" t="s">
        <v>144</v>
      </c>
      <c r="B42" s="218"/>
      <c r="C42" s="102"/>
      <c r="D42" s="102"/>
      <c r="E42" s="113" t="s">
        <v>75</v>
      </c>
      <c r="F42" s="102"/>
      <c r="G42" s="102"/>
      <c r="H42" s="102"/>
      <c r="I42" s="102"/>
      <c r="J42" s="102"/>
    </row>
    <row r="43" spans="1:10" ht="15.5" thickBot="1" x14ac:dyDescent="0.45">
      <c r="A43" s="154" t="s">
        <v>234</v>
      </c>
      <c r="B43" s="148"/>
      <c r="C43" s="101"/>
      <c r="D43" s="80"/>
      <c r="E43" s="266" t="s">
        <v>236</v>
      </c>
      <c r="F43" s="267"/>
      <c r="G43" s="186"/>
      <c r="H43" s="101"/>
      <c r="I43" s="101"/>
      <c r="J43" s="101"/>
    </row>
    <row r="44" spans="1:10" ht="20.25" customHeight="1" thickBot="1" x14ac:dyDescent="0.4">
      <c r="A44" s="195" t="s">
        <v>57</v>
      </c>
      <c r="B44" s="206"/>
      <c r="C44" s="101"/>
      <c r="D44" s="80"/>
      <c r="E44" s="101"/>
      <c r="F44" s="95"/>
      <c r="G44" s="101"/>
      <c r="H44" s="101"/>
      <c r="I44" s="102"/>
      <c r="J44" s="101"/>
    </row>
    <row r="45" spans="1:10" ht="31.5" customHeight="1" thickBot="1" x14ac:dyDescent="0.4">
      <c r="A45" s="147" t="s">
        <v>145</v>
      </c>
      <c r="B45" s="206"/>
      <c r="C45" s="101"/>
      <c r="D45" s="80"/>
      <c r="E45" s="72"/>
      <c r="F45" s="72"/>
      <c r="G45" s="72"/>
      <c r="H45" s="101"/>
      <c r="I45" s="202"/>
      <c r="J45" s="101"/>
    </row>
    <row r="46" spans="1:10" ht="15.5" thickTop="1" thickBot="1" x14ac:dyDescent="0.4">
      <c r="A46" s="154" t="s">
        <v>74</v>
      </c>
      <c r="B46" s="206"/>
      <c r="C46" s="101"/>
      <c r="D46" s="256" t="s">
        <v>158</v>
      </c>
      <c r="E46" s="257"/>
      <c r="F46" s="257"/>
      <c r="G46" s="257"/>
      <c r="H46" s="258"/>
      <c r="I46" s="102"/>
      <c r="J46" s="101"/>
    </row>
    <row r="47" spans="1:10" ht="15" thickBot="1" x14ac:dyDescent="0.4">
      <c r="A47" s="150" t="s">
        <v>7</v>
      </c>
      <c r="B47" s="313" t="e">
        <f>$B$45/$B$46</f>
        <v>#DIV/0!</v>
      </c>
      <c r="C47" s="101"/>
      <c r="D47" s="259" t="s">
        <v>159</v>
      </c>
      <c r="E47" s="247"/>
      <c r="F47" s="247"/>
      <c r="G47" s="247"/>
      <c r="H47" s="260"/>
      <c r="I47" s="101"/>
      <c r="J47" s="101"/>
    </row>
    <row r="48" spans="1:10" ht="15" thickBot="1" x14ac:dyDescent="0.4">
      <c r="A48" s="152" t="s">
        <v>6</v>
      </c>
      <c r="B48" s="196" t="e">
        <f>(10^($B$43/10))*$B$47</f>
        <v>#DIV/0!</v>
      </c>
      <c r="C48" s="101"/>
      <c r="D48" s="259" t="s">
        <v>181</v>
      </c>
      <c r="E48" s="247"/>
      <c r="F48" s="247"/>
      <c r="G48" s="247"/>
      <c r="H48" s="260"/>
      <c r="I48" s="101"/>
      <c r="J48" s="101"/>
    </row>
    <row r="49" spans="1:10" ht="38.25" customHeight="1" x14ac:dyDescent="0.35">
      <c r="A49" s="209" t="s">
        <v>241</v>
      </c>
      <c r="B49" s="95"/>
      <c r="C49" s="101"/>
      <c r="D49" s="259" t="s">
        <v>182</v>
      </c>
      <c r="E49" s="247"/>
      <c r="F49" s="247"/>
      <c r="G49" s="247"/>
      <c r="H49" s="260"/>
      <c r="I49" s="101"/>
      <c r="J49" s="101"/>
    </row>
    <row r="50" spans="1:10" ht="37.5" x14ac:dyDescent="0.35">
      <c r="A50" s="209" t="s">
        <v>143</v>
      </c>
      <c r="B50" s="95"/>
      <c r="C50" s="101"/>
      <c r="D50" s="259" t="s">
        <v>183</v>
      </c>
      <c r="E50" s="247"/>
      <c r="F50" s="247"/>
      <c r="G50" s="247"/>
      <c r="H50" s="260"/>
      <c r="I50" s="101"/>
      <c r="J50" s="101"/>
    </row>
    <row r="51" spans="1:10" ht="15" thickBot="1" x14ac:dyDescent="0.4">
      <c r="A51" s="78" t="s">
        <v>312</v>
      </c>
      <c r="B51" s="95"/>
      <c r="C51" s="101"/>
      <c r="D51" s="261" t="s">
        <v>184</v>
      </c>
      <c r="E51" s="262"/>
      <c r="F51" s="262"/>
      <c r="G51" s="262"/>
      <c r="H51" s="263"/>
      <c r="I51" s="101"/>
      <c r="J51" s="101"/>
    </row>
    <row r="52" spans="1:10" ht="15" thickTop="1" x14ac:dyDescent="0.35">
      <c r="A52" s="101"/>
      <c r="B52" s="95"/>
      <c r="C52" s="101"/>
      <c r="D52" s="101"/>
      <c r="E52" s="101"/>
      <c r="F52" s="101"/>
      <c r="G52" s="101"/>
      <c r="H52" s="101"/>
      <c r="I52" s="101"/>
      <c r="J52" s="101"/>
    </row>
    <row r="53" spans="1:10" ht="15" thickBot="1" x14ac:dyDescent="0.4">
      <c r="A53" s="155" t="s">
        <v>82</v>
      </c>
      <c r="B53" s="216" t="s">
        <v>83</v>
      </c>
      <c r="C53" s="101"/>
      <c r="D53" s="101"/>
      <c r="E53" s="101"/>
      <c r="F53" s="101"/>
      <c r="G53" s="101"/>
      <c r="H53" s="101"/>
      <c r="I53" s="101"/>
      <c r="J53" s="101"/>
    </row>
    <row r="54" spans="1:10" ht="26.5" thickBot="1" x14ac:dyDescent="0.4">
      <c r="A54" s="219"/>
      <c r="B54" s="158" t="s">
        <v>47</v>
      </c>
      <c r="C54" s="158" t="s">
        <v>27</v>
      </c>
      <c r="D54" s="158" t="s">
        <v>0</v>
      </c>
      <c r="E54" s="158" t="s">
        <v>1</v>
      </c>
      <c r="F54" s="158" t="s">
        <v>2</v>
      </c>
      <c r="G54" s="158" t="s">
        <v>3</v>
      </c>
      <c r="H54" s="101"/>
      <c r="I54" s="101"/>
      <c r="J54" s="101"/>
    </row>
    <row r="55" spans="1:10" ht="35.25" customHeight="1" thickBot="1" x14ac:dyDescent="0.4">
      <c r="A55" s="220"/>
      <c r="B55" s="159" t="s">
        <v>139</v>
      </c>
      <c r="C55" s="160">
        <v>183</v>
      </c>
      <c r="D55" s="160">
        <v>185</v>
      </c>
      <c r="E55" s="160">
        <v>155</v>
      </c>
      <c r="F55" s="160">
        <v>185</v>
      </c>
      <c r="G55" s="160">
        <v>203</v>
      </c>
      <c r="H55" s="101"/>
      <c r="I55" s="101"/>
      <c r="J55" s="101"/>
    </row>
    <row r="56" spans="1:10" ht="50.25" customHeight="1" thickBot="1" x14ac:dyDescent="0.4">
      <c r="A56" s="220"/>
      <c r="B56" s="161" t="s">
        <v>146</v>
      </c>
      <c r="C56" s="203" t="e">
        <f>($B$48*PI())/(10^((C55-C68)/10)*$B$44)</f>
        <v>#DIV/0!</v>
      </c>
      <c r="D56" s="203" t="e">
        <f>($B$48*PI())/(10^((D55-D68)/10)*$B$44)</f>
        <v>#DIV/0!</v>
      </c>
      <c r="E56" s="203" t="e">
        <f>($B$48*PI())/(10^((E55-E68)/10)*$B$44)</f>
        <v>#DIV/0!</v>
      </c>
      <c r="F56" s="203" t="e">
        <f>($B$48*PI())/(10^((F55-F68)/10)*$B$44)</f>
        <v>#DIV/0!</v>
      </c>
      <c r="G56" s="203" t="e">
        <f>($B$48*PI())/(10^((G55-G68)/10)*$B$44)</f>
        <v>#DIV/0!</v>
      </c>
      <c r="H56" s="101"/>
      <c r="I56" s="101"/>
      <c r="J56" s="101"/>
    </row>
    <row r="57" spans="1:10" ht="40.5" customHeight="1" thickBot="1" x14ac:dyDescent="0.4">
      <c r="A57" s="214" t="s">
        <v>218</v>
      </c>
      <c r="B57" s="221" t="s">
        <v>76</v>
      </c>
      <c r="C57" s="222">
        <v>219</v>
      </c>
      <c r="D57" s="222">
        <v>230</v>
      </c>
      <c r="E57" s="222">
        <v>202</v>
      </c>
      <c r="F57" s="222">
        <v>218</v>
      </c>
      <c r="G57" s="222">
        <v>232</v>
      </c>
      <c r="H57" s="101"/>
      <c r="I57" s="101"/>
      <c r="J57" s="101"/>
    </row>
    <row r="58" spans="1:10" ht="46.5" customHeight="1" thickBot="1" x14ac:dyDescent="0.4">
      <c r="A58" s="297" t="s">
        <v>219</v>
      </c>
      <c r="B58" s="223" t="s">
        <v>77</v>
      </c>
      <c r="C58" s="224" t="str">
        <f t="shared" ref="C58:E58" si="2">IF($G$43&gt;C57, 10^(($G$43-C57)/20), "NA")</f>
        <v>NA</v>
      </c>
      <c r="D58" s="224" t="str">
        <f t="shared" si="2"/>
        <v>NA</v>
      </c>
      <c r="E58" s="224" t="str">
        <f t="shared" si="2"/>
        <v>NA</v>
      </c>
      <c r="F58" s="224" t="str">
        <f>IF($G$43&gt;F57, 10^(($G$43-F57)/20), "NA")</f>
        <v>NA</v>
      </c>
      <c r="G58" s="224" t="str">
        <f>IF($G$43&gt;G57, 10^(($G$43-G57)/20), "NA")</f>
        <v>NA</v>
      </c>
      <c r="H58" s="101"/>
      <c r="I58" s="101"/>
      <c r="J58" s="101"/>
    </row>
    <row r="59" spans="1:10" ht="16.5" customHeight="1" x14ac:dyDescent="0.35">
      <c r="A59" s="101"/>
      <c r="B59" s="204"/>
      <c r="C59" s="225"/>
      <c r="D59" s="225"/>
      <c r="E59" s="225"/>
      <c r="F59" s="225"/>
      <c r="G59" s="225"/>
      <c r="H59" s="101"/>
      <c r="I59" s="101"/>
      <c r="J59" s="101"/>
    </row>
    <row r="60" spans="1:10" x14ac:dyDescent="0.35">
      <c r="A60" s="163" t="s">
        <v>71</v>
      </c>
      <c r="B60" s="166"/>
      <c r="C60" s="165"/>
      <c r="D60" s="165"/>
      <c r="E60" s="165"/>
      <c r="F60" s="165"/>
      <c r="G60" s="165"/>
      <c r="H60" s="166"/>
      <c r="I60" s="165"/>
      <c r="J60" s="101"/>
    </row>
    <row r="61" spans="1:10" ht="15" thickBot="1" x14ac:dyDescent="0.4">
      <c r="A61" s="101"/>
      <c r="B61" s="101"/>
      <c r="C61" s="101"/>
      <c r="D61" s="101"/>
      <c r="E61" s="101"/>
      <c r="F61" s="101"/>
      <c r="G61" s="101"/>
      <c r="H61" s="101"/>
      <c r="I61" s="101"/>
      <c r="J61" s="101"/>
    </row>
    <row r="62" spans="1:10" ht="26.5" thickBot="1" x14ac:dyDescent="0.4">
      <c r="A62" s="101"/>
      <c r="B62" s="159" t="s">
        <v>23</v>
      </c>
      <c r="C62" s="167" t="s">
        <v>26</v>
      </c>
      <c r="D62" s="167" t="s">
        <v>19</v>
      </c>
      <c r="E62" s="167" t="s">
        <v>1</v>
      </c>
      <c r="F62" s="167" t="s">
        <v>13</v>
      </c>
      <c r="G62" s="167" t="s">
        <v>14</v>
      </c>
      <c r="H62" s="101"/>
      <c r="I62" s="101"/>
      <c r="J62" s="101"/>
    </row>
    <row r="63" spans="1:10" ht="15" thickBot="1" x14ac:dyDescent="0.4">
      <c r="A63" s="145"/>
      <c r="B63" s="168" t="s">
        <v>20</v>
      </c>
      <c r="C63" s="169">
        <v>1</v>
      </c>
      <c r="D63" s="169">
        <v>1.6</v>
      </c>
      <c r="E63" s="169">
        <v>1.8</v>
      </c>
      <c r="F63" s="169">
        <v>1</v>
      </c>
      <c r="G63" s="169">
        <v>2</v>
      </c>
      <c r="H63" s="101"/>
      <c r="I63" s="101"/>
      <c r="J63" s="101"/>
    </row>
    <row r="64" spans="1:10" ht="15" thickBot="1" x14ac:dyDescent="0.4">
      <c r="A64" s="101"/>
      <c r="B64" s="168" t="s">
        <v>21</v>
      </c>
      <c r="C64" s="169">
        <v>2</v>
      </c>
      <c r="D64" s="169">
        <v>2</v>
      </c>
      <c r="E64" s="169">
        <v>2</v>
      </c>
      <c r="F64" s="169">
        <v>2</v>
      </c>
      <c r="G64" s="169">
        <v>2</v>
      </c>
      <c r="H64" s="101"/>
      <c r="I64" s="101"/>
      <c r="J64" s="101"/>
    </row>
    <row r="65" spans="1:11" ht="17.25" customHeight="1" thickBot="1" x14ac:dyDescent="0.45">
      <c r="A65" s="101"/>
      <c r="B65" s="12" t="s">
        <v>24</v>
      </c>
      <c r="C65" s="13">
        <v>0.2</v>
      </c>
      <c r="D65" s="13">
        <v>8.8000000000000007</v>
      </c>
      <c r="E65" s="13">
        <v>12</v>
      </c>
      <c r="F65" s="13">
        <v>1.9</v>
      </c>
      <c r="G65" s="13">
        <v>0.94</v>
      </c>
      <c r="H65" s="101"/>
      <c r="I65" s="101"/>
      <c r="J65" s="101"/>
    </row>
    <row r="66" spans="1:11" ht="17.25" customHeight="1" thickBot="1" x14ac:dyDescent="0.45">
      <c r="A66" s="101"/>
      <c r="B66" s="12" t="s">
        <v>25</v>
      </c>
      <c r="C66" s="13">
        <v>19</v>
      </c>
      <c r="D66" s="13">
        <v>110</v>
      </c>
      <c r="E66" s="13">
        <v>140</v>
      </c>
      <c r="F66" s="13">
        <v>30</v>
      </c>
      <c r="G66" s="13">
        <v>25</v>
      </c>
      <c r="H66" s="113" t="s">
        <v>276</v>
      </c>
      <c r="I66" s="113"/>
      <c r="J66" s="113"/>
      <c r="K66" s="317"/>
    </row>
    <row r="67" spans="1:11" ht="15" thickBot="1" x14ac:dyDescent="0.4">
      <c r="A67" s="101"/>
      <c r="B67" s="168" t="s">
        <v>22</v>
      </c>
      <c r="C67" s="169">
        <v>0.13</v>
      </c>
      <c r="D67" s="169">
        <v>1.2</v>
      </c>
      <c r="E67" s="169">
        <v>1.36</v>
      </c>
      <c r="F67" s="169">
        <v>0.75</v>
      </c>
      <c r="G67" s="169">
        <v>0.64</v>
      </c>
      <c r="H67" s="113" t="s">
        <v>274</v>
      </c>
      <c r="I67" s="113"/>
      <c r="J67" s="113"/>
      <c r="K67" s="317"/>
    </row>
    <row r="68" spans="1:11" ht="15" thickBot="1" x14ac:dyDescent="0.4">
      <c r="A68" s="101"/>
      <c r="B68" s="157" t="s">
        <v>220</v>
      </c>
      <c r="C68" s="170" t="e">
        <f>((LOG10(C73)*10))+C67</f>
        <v>#NUM!</v>
      </c>
      <c r="D68" s="170" t="e">
        <f>((LOG10(D73)*10))+D67</f>
        <v>#NUM!</v>
      </c>
      <c r="E68" s="170" t="e">
        <f>((LOG10(E73)*10))+E67</f>
        <v>#NUM!</v>
      </c>
      <c r="F68" s="170" t="e">
        <f>((LOG10(F73)*10))+F67</f>
        <v>#NUM!</v>
      </c>
      <c r="G68" s="170" t="e">
        <f>((LOG10(G73)*10))+G67</f>
        <v>#NUM!</v>
      </c>
      <c r="H68" s="113" t="s">
        <v>275</v>
      </c>
      <c r="I68" s="317"/>
      <c r="J68" s="317"/>
      <c r="K68" s="317"/>
    </row>
    <row r="69" spans="1:11" x14ac:dyDescent="0.35">
      <c r="A69" s="101"/>
      <c r="B69" s="157"/>
      <c r="C69" s="171"/>
      <c r="D69" s="171"/>
      <c r="E69" s="171"/>
      <c r="F69" s="171"/>
      <c r="G69" s="171"/>
      <c r="H69" s="101"/>
      <c r="I69" s="101"/>
      <c r="J69" s="101"/>
    </row>
    <row r="70" spans="1:11" ht="23.25" customHeight="1" x14ac:dyDescent="0.35">
      <c r="A70" s="123"/>
      <c r="B70" s="101"/>
      <c r="C70" s="172">
        <f>(($B$16/C65)^(2*(C63)))</f>
        <v>0</v>
      </c>
      <c r="D70" s="172">
        <f>(($B$16/D65)^(2*(D63)))</f>
        <v>0</v>
      </c>
      <c r="E70" s="172">
        <f>(($B$16/E65)^(2*(E63)))</f>
        <v>0</v>
      </c>
      <c r="F70" s="172">
        <f>(($B$16/F65)^(2*(F63)))</f>
        <v>0</v>
      </c>
      <c r="G70" s="172">
        <f>(($B$16/G65)^(2*(G63)))</f>
        <v>0</v>
      </c>
      <c r="H70" s="101"/>
      <c r="I70" s="101"/>
      <c r="J70" s="101"/>
    </row>
    <row r="71" spans="1:11" x14ac:dyDescent="0.35">
      <c r="A71" s="101"/>
      <c r="B71" s="101"/>
      <c r="C71" s="172">
        <f t="shared" ref="C71:G72" si="3">(1+($B$16/C65)^2)^C63</f>
        <v>1</v>
      </c>
      <c r="D71" s="172">
        <f t="shared" si="3"/>
        <v>1</v>
      </c>
      <c r="E71" s="172">
        <f t="shared" si="3"/>
        <v>1</v>
      </c>
      <c r="F71" s="172">
        <f t="shared" si="3"/>
        <v>1</v>
      </c>
      <c r="G71" s="172">
        <f t="shared" si="3"/>
        <v>1</v>
      </c>
      <c r="H71" s="101"/>
      <c r="I71" s="101"/>
      <c r="J71" s="101"/>
    </row>
    <row r="72" spans="1:11" x14ac:dyDescent="0.35">
      <c r="A72" s="101"/>
      <c r="B72" s="101"/>
      <c r="C72" s="172">
        <f t="shared" si="3"/>
        <v>1</v>
      </c>
      <c r="D72" s="172">
        <f t="shared" si="3"/>
        <v>1</v>
      </c>
      <c r="E72" s="172">
        <f t="shared" si="3"/>
        <v>1</v>
      </c>
      <c r="F72" s="172">
        <f t="shared" si="3"/>
        <v>1</v>
      </c>
      <c r="G72" s="172">
        <f>(1+($B$16/G66)^2)^G64</f>
        <v>1</v>
      </c>
      <c r="H72" s="101"/>
      <c r="I72" s="101"/>
      <c r="J72" s="101"/>
    </row>
    <row r="73" spans="1:11" x14ac:dyDescent="0.35">
      <c r="A73" s="101"/>
      <c r="B73" s="101"/>
      <c r="C73" s="172">
        <f>C70/(C71*C72)</f>
        <v>0</v>
      </c>
      <c r="D73" s="172">
        <f t="shared" ref="D73:G73" si="4">D70/(D71*D72)</f>
        <v>0</v>
      </c>
      <c r="E73" s="172">
        <f t="shared" si="4"/>
        <v>0</v>
      </c>
      <c r="F73" s="172">
        <f t="shared" si="4"/>
        <v>0</v>
      </c>
      <c r="G73" s="172">
        <f t="shared" si="4"/>
        <v>0</v>
      </c>
      <c r="H73" s="101"/>
      <c r="I73" s="101"/>
      <c r="J73" s="101"/>
    </row>
  </sheetData>
  <sheetProtection algorithmName="SHA-512" hashValue="OIhBTY6fsRnZFOmY7I597TCypxxvo9Qp7qN6Wtf36X5VIHHazgu01AZj5L/Sq9dopHjIU4PDZXiX68bXvUrvpw==" saltValue="QuaaZXKFeaM+2sddoKfjTQ=="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2"/>
  <sheetViews>
    <sheetView tabSelected="1" topLeftCell="A22" zoomScaleNormal="100" workbookViewId="0">
      <selection activeCell="C24" sqref="C24"/>
    </sheetView>
  </sheetViews>
  <sheetFormatPr defaultColWidth="9.1796875" defaultRowHeight="14.5" x14ac:dyDescent="0.35"/>
  <cols>
    <col min="1" max="1" width="37.54296875" style="3" customWidth="1"/>
    <col min="2" max="2" width="25.7265625" style="3" customWidth="1"/>
    <col min="3" max="3" width="20.7265625" style="3" customWidth="1"/>
    <col min="4" max="4" width="15.81640625" style="3" customWidth="1"/>
    <col min="5" max="5" width="16.1796875" style="3" customWidth="1"/>
    <col min="6" max="6" width="13.81640625" style="3" customWidth="1"/>
    <col min="7" max="7" width="13.54296875" style="3" customWidth="1"/>
    <col min="8" max="8" width="9.1796875" style="3"/>
    <col min="9" max="9" width="9.1796875" style="3" customWidth="1"/>
    <col min="10" max="16384" width="9.1796875" style="3"/>
  </cols>
  <sheetData>
    <row r="1" spans="1:8" s="8" customFormat="1" ht="27" thickTop="1" thickBot="1" x14ac:dyDescent="0.65">
      <c r="A1" s="173" t="s">
        <v>15</v>
      </c>
      <c r="B1" s="9"/>
      <c r="C1" s="9"/>
      <c r="D1" s="9"/>
      <c r="E1" s="9"/>
      <c r="F1" s="10"/>
    </row>
    <row r="2" spans="1:8" ht="15" thickTop="1" x14ac:dyDescent="0.35">
      <c r="A2" s="132" t="s">
        <v>306</v>
      </c>
      <c r="B2" s="61"/>
      <c r="C2" s="61"/>
      <c r="D2" s="61"/>
      <c r="F2" s="4"/>
    </row>
    <row r="3" spans="1:8" ht="15" thickBot="1" x14ac:dyDescent="0.4">
      <c r="A3" s="61" t="s">
        <v>18</v>
      </c>
      <c r="B3" s="61"/>
      <c r="C3" s="62"/>
      <c r="D3" s="61"/>
      <c r="F3" s="4"/>
    </row>
    <row r="4" spans="1:8" ht="15" thickBot="1" x14ac:dyDescent="0.4">
      <c r="A4" s="133"/>
      <c r="B4" s="296" t="s">
        <v>209</v>
      </c>
      <c r="C4" s="65"/>
      <c r="D4" s="65"/>
      <c r="F4" s="4"/>
    </row>
    <row r="5" spans="1:8" ht="15" thickBot="1" x14ac:dyDescent="0.4">
      <c r="A5" s="134"/>
      <c r="B5" s="66" t="s">
        <v>99</v>
      </c>
      <c r="C5" s="66"/>
      <c r="D5" s="66"/>
      <c r="E5" s="43"/>
      <c r="F5" s="4"/>
    </row>
    <row r="6" spans="1:8" ht="15" thickBot="1" x14ac:dyDescent="0.4">
      <c r="A6" s="135"/>
      <c r="B6" s="65" t="s">
        <v>4</v>
      </c>
      <c r="C6" s="65"/>
      <c r="D6" s="65"/>
      <c r="F6" s="4"/>
    </row>
    <row r="7" spans="1:8" ht="12" customHeight="1" x14ac:dyDescent="0.35">
      <c r="F7" s="4"/>
    </row>
    <row r="8" spans="1:8" ht="12" customHeight="1" x14ac:dyDescent="0.35">
      <c r="F8" s="4"/>
    </row>
    <row r="9" spans="1:8" ht="15" thickBot="1" x14ac:dyDescent="0.4">
      <c r="A9" s="72" t="s">
        <v>68</v>
      </c>
      <c r="B9" s="101"/>
      <c r="C9" s="101"/>
      <c r="D9" s="101"/>
      <c r="E9" s="101"/>
      <c r="F9" s="80"/>
      <c r="G9" s="101"/>
      <c r="H9" s="101"/>
    </row>
    <row r="10" spans="1:8" ht="55" customHeight="1" thickTop="1" thickBot="1" x14ac:dyDescent="0.4">
      <c r="A10" s="140" t="s">
        <v>30</v>
      </c>
      <c r="B10" s="280"/>
      <c r="C10" s="275"/>
      <c r="D10" s="275"/>
      <c r="E10" s="275"/>
      <c r="F10" s="275"/>
      <c r="G10" s="101"/>
      <c r="H10" s="101"/>
    </row>
    <row r="11" spans="1:8" ht="110.15" customHeight="1" thickTop="1" thickBot="1" x14ac:dyDescent="0.4">
      <c r="A11" s="141" t="s">
        <v>31</v>
      </c>
      <c r="B11" s="280"/>
      <c r="C11" s="276"/>
      <c r="D11" s="276"/>
      <c r="E11" s="276"/>
      <c r="F11" s="276"/>
      <c r="G11" s="101"/>
      <c r="H11" s="101"/>
    </row>
    <row r="12" spans="1:8" ht="15.5" thickTop="1" thickBot="1" x14ac:dyDescent="0.4">
      <c r="A12" s="300" t="s">
        <v>32</v>
      </c>
      <c r="B12" s="281"/>
      <c r="C12" s="276"/>
      <c r="D12" s="276"/>
      <c r="E12" s="276"/>
      <c r="F12" s="276"/>
      <c r="G12" s="101"/>
      <c r="H12" s="101"/>
    </row>
    <row r="13" spans="1:8" ht="45" customHeight="1" thickTop="1" thickBot="1" x14ac:dyDescent="0.4">
      <c r="A13" s="140" t="s">
        <v>65</v>
      </c>
      <c r="B13" s="280"/>
      <c r="C13" s="277"/>
      <c r="D13" s="278"/>
      <c r="E13" s="278"/>
      <c r="F13" s="278"/>
      <c r="G13" s="101"/>
      <c r="H13" s="101"/>
    </row>
    <row r="14" spans="1:8" ht="15" thickTop="1" x14ac:dyDescent="0.35">
      <c r="A14" s="101"/>
      <c r="B14" s="101"/>
      <c r="C14" s="101"/>
      <c r="D14" s="101"/>
      <c r="E14" s="101"/>
      <c r="F14" s="80"/>
      <c r="G14" s="101"/>
      <c r="H14" s="101"/>
    </row>
    <row r="15" spans="1:8" ht="69" customHeight="1" thickBot="1" x14ac:dyDescent="0.4">
      <c r="A15" s="72" t="s">
        <v>69</v>
      </c>
      <c r="B15" s="101"/>
      <c r="C15" s="209" t="s">
        <v>202</v>
      </c>
      <c r="D15" s="101"/>
      <c r="E15" s="101"/>
      <c r="F15" s="101"/>
      <c r="G15" s="101"/>
      <c r="H15" s="101"/>
    </row>
    <row r="16" spans="1:8" ht="75" customHeight="1" thickBot="1" x14ac:dyDescent="0.4">
      <c r="A16" s="142" t="s">
        <v>138</v>
      </c>
      <c r="B16" s="143"/>
      <c r="C16" s="284"/>
      <c r="D16" s="276"/>
      <c r="E16" s="276"/>
      <c r="F16" s="276"/>
      <c r="G16" s="276"/>
      <c r="H16" s="101"/>
    </row>
    <row r="17" spans="1:9" ht="54.75" customHeight="1" x14ac:dyDescent="0.35">
      <c r="A17" s="174" t="s">
        <v>140</v>
      </c>
      <c r="B17" s="282"/>
      <c r="C17" s="248" t="s">
        <v>148</v>
      </c>
      <c r="D17" s="248"/>
      <c r="E17" s="248"/>
      <c r="F17" s="248"/>
      <c r="G17" s="248"/>
      <c r="H17" s="248"/>
    </row>
    <row r="18" spans="1:9" ht="12" customHeight="1" x14ac:dyDescent="0.35">
      <c r="A18" s="144"/>
      <c r="B18" s="131"/>
      <c r="C18" s="248" t="s">
        <v>203</v>
      </c>
      <c r="D18" s="248"/>
      <c r="E18" s="248"/>
      <c r="F18" s="248"/>
      <c r="G18" s="248"/>
      <c r="H18" s="248"/>
    </row>
    <row r="19" spans="1:9" s="49" customFormat="1" ht="12" customHeight="1" x14ac:dyDescent="0.35">
      <c r="A19" s="144"/>
      <c r="B19" s="131"/>
      <c r="C19" s="248" t="s">
        <v>149</v>
      </c>
      <c r="D19" s="248"/>
      <c r="E19" s="248"/>
      <c r="F19" s="248"/>
      <c r="G19" s="248"/>
      <c r="H19" s="248"/>
    </row>
    <row r="20" spans="1:9" s="49" customFormat="1" ht="14.25" customHeight="1" x14ac:dyDescent="0.35">
      <c r="A20" s="144"/>
      <c r="B20" s="131"/>
    </row>
    <row r="21" spans="1:9" s="101" customFormat="1" ht="12" customHeight="1" x14ac:dyDescent="0.3">
      <c r="A21" s="145"/>
      <c r="E21" s="130"/>
      <c r="F21" s="130"/>
      <c r="G21" s="130"/>
      <c r="H21" s="130"/>
    </row>
    <row r="22" spans="1:9" ht="12" customHeight="1" x14ac:dyDescent="0.35">
      <c r="A22" s="44"/>
      <c r="B22" s="44"/>
      <c r="C22" s="44"/>
      <c r="F22" s="4"/>
    </row>
    <row r="23" spans="1:9" ht="20.25" customHeight="1" thickBot="1" x14ac:dyDescent="0.4">
      <c r="A23" s="72" t="s">
        <v>70</v>
      </c>
      <c r="B23" s="72"/>
      <c r="C23" s="101"/>
      <c r="D23" s="101"/>
      <c r="E23" s="101"/>
      <c r="F23" s="80"/>
      <c r="G23" s="101"/>
      <c r="H23" s="101"/>
      <c r="I23" s="101"/>
    </row>
    <row r="24" spans="1:9" ht="26.25" customHeight="1" thickBot="1" x14ac:dyDescent="0.4">
      <c r="A24" s="147" t="s">
        <v>234</v>
      </c>
      <c r="B24" s="148"/>
      <c r="C24" s="101"/>
      <c r="D24" s="80"/>
      <c r="E24" s="72"/>
      <c r="F24" s="72"/>
      <c r="G24" s="72"/>
      <c r="H24" s="101"/>
      <c r="I24" s="101"/>
    </row>
    <row r="25" spans="1:9" ht="30.75" customHeight="1" thickBot="1" x14ac:dyDescent="0.4">
      <c r="A25" s="149" t="s">
        <v>88</v>
      </c>
      <c r="B25" s="148"/>
      <c r="C25" s="101"/>
      <c r="D25" s="80"/>
      <c r="E25" s="125"/>
      <c r="F25" s="125"/>
      <c r="G25" s="125"/>
      <c r="H25" s="129"/>
      <c r="I25" s="101"/>
    </row>
    <row r="26" spans="1:9" ht="15.5" thickTop="1" thickBot="1" x14ac:dyDescent="0.4">
      <c r="A26" s="150" t="s">
        <v>89</v>
      </c>
      <c r="B26" s="151">
        <f>B25*3600</f>
        <v>0</v>
      </c>
      <c r="C26" s="101"/>
      <c r="D26" s="256" t="s">
        <v>170</v>
      </c>
      <c r="E26" s="257"/>
      <c r="F26" s="257"/>
      <c r="G26" s="257"/>
      <c r="H26" s="258"/>
      <c r="I26" s="101"/>
    </row>
    <row r="27" spans="1:9" ht="15.75" customHeight="1" thickBot="1" x14ac:dyDescent="0.4">
      <c r="A27" s="152" t="s">
        <v>94</v>
      </c>
      <c r="B27" s="153" t="e">
        <f>LOG(B26)*10</f>
        <v>#NUM!</v>
      </c>
      <c r="C27" s="101"/>
      <c r="D27" s="259" t="s">
        <v>171</v>
      </c>
      <c r="E27" s="247"/>
      <c r="F27" s="247"/>
      <c r="G27" s="247"/>
      <c r="H27" s="260"/>
      <c r="I27" s="101"/>
    </row>
    <row r="28" spans="1:9" ht="15" thickBot="1" x14ac:dyDescent="0.4">
      <c r="A28" s="154" t="s">
        <v>267</v>
      </c>
      <c r="B28" s="148"/>
      <c r="C28" s="101"/>
      <c r="D28" s="259" t="s">
        <v>172</v>
      </c>
      <c r="E28" s="247"/>
      <c r="F28" s="247"/>
      <c r="G28" s="247"/>
      <c r="H28" s="260"/>
      <c r="I28" s="101"/>
    </row>
    <row r="29" spans="1:9" s="49" customFormat="1" x14ac:dyDescent="0.35">
      <c r="A29" s="155"/>
      <c r="B29" s="264"/>
      <c r="C29" s="101"/>
      <c r="D29" s="259" t="s">
        <v>173</v>
      </c>
      <c r="E29" s="247"/>
      <c r="F29" s="247"/>
      <c r="G29" s="247"/>
      <c r="H29" s="260"/>
      <c r="I29" s="101"/>
    </row>
    <row r="30" spans="1:9" s="49" customFormat="1" x14ac:dyDescent="0.35">
      <c r="A30" s="155"/>
      <c r="B30" s="264"/>
      <c r="C30" s="101"/>
      <c r="D30" s="259" t="s">
        <v>174</v>
      </c>
      <c r="E30" s="247"/>
      <c r="F30" s="247"/>
      <c r="G30" s="247"/>
      <c r="H30" s="260"/>
      <c r="I30" s="101"/>
    </row>
    <row r="31" spans="1:9" s="49" customFormat="1" x14ac:dyDescent="0.35">
      <c r="A31" s="155"/>
      <c r="B31" s="264"/>
      <c r="C31" s="101"/>
      <c r="D31" s="259" t="s">
        <v>175</v>
      </c>
      <c r="E31" s="247"/>
      <c r="F31" s="247"/>
      <c r="G31" s="247"/>
      <c r="H31" s="260"/>
      <c r="I31" s="101"/>
    </row>
    <row r="32" spans="1:9" s="49" customFormat="1" ht="15" customHeight="1" thickBot="1" x14ac:dyDescent="0.4">
      <c r="A32" s="155"/>
      <c r="B32" s="156"/>
      <c r="C32" s="101"/>
      <c r="D32" s="261" t="s">
        <v>176</v>
      </c>
      <c r="E32" s="262"/>
      <c r="F32" s="262"/>
      <c r="G32" s="262"/>
      <c r="H32" s="263"/>
      <c r="I32" s="101"/>
    </row>
    <row r="33" spans="1:12" ht="15.5" thickTop="1" thickBot="1" x14ac:dyDescent="0.4">
      <c r="A33" s="155" t="s">
        <v>72</v>
      </c>
      <c r="B33" s="156"/>
      <c r="C33" s="101"/>
      <c r="D33" s="101"/>
      <c r="E33" s="101"/>
      <c r="F33" s="101"/>
      <c r="G33" s="101"/>
      <c r="H33" s="101"/>
      <c r="I33" s="101"/>
    </row>
    <row r="34" spans="1:12" ht="26.5" thickBot="1" x14ac:dyDescent="0.4">
      <c r="A34" s="157"/>
      <c r="B34" s="158" t="s">
        <v>47</v>
      </c>
      <c r="C34" s="158" t="s">
        <v>26</v>
      </c>
      <c r="D34" s="158" t="s">
        <v>19</v>
      </c>
      <c r="E34" s="158" t="s">
        <v>1</v>
      </c>
      <c r="F34" s="158" t="s">
        <v>13</v>
      </c>
      <c r="G34" s="158" t="s">
        <v>14</v>
      </c>
      <c r="H34" s="101"/>
      <c r="I34" s="101"/>
    </row>
    <row r="35" spans="1:12" ht="30" customHeight="1" thickBot="1" x14ac:dyDescent="0.4">
      <c r="A35" s="101"/>
      <c r="B35" s="159" t="s">
        <v>139</v>
      </c>
      <c r="C35" s="160">
        <v>199</v>
      </c>
      <c r="D35" s="160">
        <v>198</v>
      </c>
      <c r="E35" s="160">
        <v>173</v>
      </c>
      <c r="F35" s="160">
        <v>201</v>
      </c>
      <c r="G35" s="160">
        <v>219</v>
      </c>
      <c r="H35" s="101"/>
      <c r="I35" s="101"/>
    </row>
    <row r="36" spans="1:12" ht="27" thickBot="1" x14ac:dyDescent="0.4">
      <c r="A36" s="101"/>
      <c r="B36" s="161" t="s">
        <v>64</v>
      </c>
      <c r="C36" s="162" t="e">
        <f>10^((($B$24+C47)+$B$27-C35)/$B$28)</f>
        <v>#NUM!</v>
      </c>
      <c r="D36" s="162" t="e">
        <f>10^((($B$24+D47)+$B$27-D35)/$B$28)</f>
        <v>#NUM!</v>
      </c>
      <c r="E36" s="162" t="e">
        <f>10^((($B$24+E47)+$B$27-E35)/$B$28)</f>
        <v>#NUM!</v>
      </c>
      <c r="F36" s="162" t="e">
        <f>10^((($B$24+F47)+$B$27-F35)/$B$28)</f>
        <v>#NUM!</v>
      </c>
      <c r="G36" s="162" t="e">
        <f>10^((($B$24+G47)+$B$27-G35)/$B$28)</f>
        <v>#NUM!</v>
      </c>
      <c r="H36" s="101"/>
      <c r="I36" s="101"/>
    </row>
    <row r="37" spans="1:12" ht="12" customHeight="1" x14ac:dyDescent="0.35">
      <c r="A37" s="101"/>
      <c r="B37" s="95"/>
      <c r="C37" s="101"/>
      <c r="D37" s="101"/>
      <c r="E37" s="101"/>
      <c r="F37" s="101"/>
      <c r="G37" s="101"/>
      <c r="H37" s="101"/>
      <c r="I37" s="101"/>
    </row>
    <row r="38" spans="1:12" ht="12" customHeight="1" x14ac:dyDescent="0.35">
      <c r="A38" s="101"/>
      <c r="B38" s="95"/>
      <c r="C38" s="101"/>
      <c r="D38" s="101"/>
      <c r="E38" s="101"/>
      <c r="F38" s="101"/>
      <c r="G38" s="101"/>
      <c r="H38" s="101"/>
      <c r="I38" s="101"/>
    </row>
    <row r="39" spans="1:12" x14ac:dyDescent="0.35">
      <c r="A39" s="163" t="s">
        <v>71</v>
      </c>
      <c r="B39" s="164"/>
      <c r="C39" s="165"/>
      <c r="D39" s="165"/>
      <c r="E39" s="165"/>
      <c r="F39" s="165"/>
      <c r="G39" s="165"/>
      <c r="H39" s="166"/>
      <c r="I39" s="165"/>
    </row>
    <row r="40" spans="1:12" ht="15" thickBot="1" x14ac:dyDescent="0.4">
      <c r="A40" s="101"/>
      <c r="B40" s="101"/>
      <c r="C40" s="101"/>
      <c r="D40" s="101"/>
      <c r="E40" s="101"/>
      <c r="F40" s="101"/>
      <c r="G40" s="101"/>
      <c r="H40" s="101"/>
      <c r="I40" s="101"/>
    </row>
    <row r="41" spans="1:12" ht="26.5" thickBot="1" x14ac:dyDescent="0.4">
      <c r="A41" s="101"/>
      <c r="B41" s="159" t="s">
        <v>23</v>
      </c>
      <c r="C41" s="167" t="s">
        <v>26</v>
      </c>
      <c r="D41" s="167" t="s">
        <v>19</v>
      </c>
      <c r="E41" s="167" t="s">
        <v>1</v>
      </c>
      <c r="F41" s="167" t="s">
        <v>13</v>
      </c>
      <c r="G41" s="167" t="s">
        <v>14</v>
      </c>
      <c r="H41" s="101"/>
      <c r="I41" s="101"/>
    </row>
    <row r="42" spans="1:12" ht="15" thickBot="1" x14ac:dyDescent="0.4">
      <c r="A42" s="145"/>
      <c r="B42" s="168" t="s">
        <v>20</v>
      </c>
      <c r="C42" s="169">
        <v>1</v>
      </c>
      <c r="D42" s="169">
        <v>1.6</v>
      </c>
      <c r="E42" s="169">
        <v>1.8</v>
      </c>
      <c r="F42" s="169">
        <v>1</v>
      </c>
      <c r="G42" s="169">
        <v>2</v>
      </c>
      <c r="H42" s="101"/>
      <c r="I42" s="101"/>
    </row>
    <row r="43" spans="1:12" ht="15" thickBot="1" x14ac:dyDescent="0.4">
      <c r="A43" s="101"/>
      <c r="B43" s="168" t="s">
        <v>21</v>
      </c>
      <c r="C43" s="169">
        <v>2</v>
      </c>
      <c r="D43" s="169">
        <v>2</v>
      </c>
      <c r="E43" s="169">
        <v>2</v>
      </c>
      <c r="F43" s="169">
        <v>2</v>
      </c>
      <c r="G43" s="169">
        <v>2</v>
      </c>
      <c r="H43" s="101"/>
      <c r="I43" s="101"/>
    </row>
    <row r="44" spans="1:12" ht="15.5" thickBot="1" x14ac:dyDescent="0.45">
      <c r="A44" s="101"/>
      <c r="B44" s="12" t="s">
        <v>24</v>
      </c>
      <c r="C44" s="13">
        <v>0.2</v>
      </c>
      <c r="D44" s="13">
        <v>8.8000000000000007</v>
      </c>
      <c r="E44" s="13">
        <v>12</v>
      </c>
      <c r="F44" s="13">
        <v>1.9</v>
      </c>
      <c r="G44" s="13">
        <v>0.94</v>
      </c>
      <c r="H44" s="101"/>
      <c r="I44" s="101"/>
    </row>
    <row r="45" spans="1:12" ht="15.5" thickBot="1" x14ac:dyDescent="0.45">
      <c r="A45" s="101"/>
      <c r="B45" s="12" t="s">
        <v>25</v>
      </c>
      <c r="C45" s="13">
        <v>19</v>
      </c>
      <c r="D45" s="13">
        <v>110</v>
      </c>
      <c r="E45" s="13">
        <v>140</v>
      </c>
      <c r="F45" s="13">
        <v>30</v>
      </c>
      <c r="G45" s="13">
        <v>25</v>
      </c>
      <c r="H45" s="113" t="s">
        <v>276</v>
      </c>
      <c r="I45" s="113"/>
      <c r="J45" s="113"/>
      <c r="K45" s="317"/>
      <c r="L45" s="49"/>
    </row>
    <row r="46" spans="1:12" ht="15" thickBot="1" x14ac:dyDescent="0.4">
      <c r="A46" s="101"/>
      <c r="B46" s="168" t="s">
        <v>22</v>
      </c>
      <c r="C46" s="169">
        <v>0.13</v>
      </c>
      <c r="D46" s="169">
        <v>1.2</v>
      </c>
      <c r="E46" s="169">
        <v>1.36</v>
      </c>
      <c r="F46" s="169">
        <v>0.75</v>
      </c>
      <c r="G46" s="169">
        <v>0.64</v>
      </c>
      <c r="H46" s="113" t="s">
        <v>274</v>
      </c>
      <c r="I46" s="113"/>
      <c r="J46" s="113"/>
      <c r="K46" s="317"/>
      <c r="L46" s="49"/>
    </row>
    <row r="47" spans="1:12" ht="15" thickBot="1" x14ac:dyDescent="0.4">
      <c r="A47" s="101"/>
      <c r="B47" s="157" t="s">
        <v>220</v>
      </c>
      <c r="C47" s="170" t="e">
        <f>((LOG10(C52)*10))+C46</f>
        <v>#NUM!</v>
      </c>
      <c r="D47" s="170" t="e">
        <f>((LOG10(D52)*10))+D46</f>
        <v>#NUM!</v>
      </c>
      <c r="E47" s="170" t="e">
        <f>((LOG10(E52)*10))+E46</f>
        <v>#NUM!</v>
      </c>
      <c r="F47" s="170" t="e">
        <f>((LOG10(F52)*10))+F46</f>
        <v>#NUM!</v>
      </c>
      <c r="G47" s="170" t="e">
        <f>((LOG10(G52)*10))+G46</f>
        <v>#NUM!</v>
      </c>
      <c r="H47" s="113" t="s">
        <v>275</v>
      </c>
      <c r="I47" s="317"/>
      <c r="J47" s="317"/>
      <c r="K47" s="317"/>
      <c r="L47" s="49"/>
    </row>
    <row r="48" spans="1:12" x14ac:dyDescent="0.35">
      <c r="A48" s="101"/>
      <c r="B48" s="157"/>
      <c r="C48" s="171"/>
      <c r="D48" s="171"/>
      <c r="E48" s="171"/>
      <c r="F48" s="171"/>
      <c r="G48" s="171"/>
      <c r="H48" s="101"/>
      <c r="I48" s="101"/>
    </row>
    <row r="49" spans="1:9" ht="23.25" customHeight="1" x14ac:dyDescent="0.35">
      <c r="A49" s="120"/>
      <c r="B49" s="101"/>
      <c r="C49" s="172">
        <f>(($B$16/C44)^(2*(C42)))</f>
        <v>0</v>
      </c>
      <c r="D49" s="172">
        <f>(($B$16/D44)^(2*(D42)))</f>
        <v>0</v>
      </c>
      <c r="E49" s="172">
        <f>(($B$16/E44)^(2*(E42)))</f>
        <v>0</v>
      </c>
      <c r="F49" s="172">
        <f>(($B$16/F44)^(2*(F42)))</f>
        <v>0</v>
      </c>
      <c r="G49" s="172">
        <f>(($B$16/G44)^(2*(G42)))</f>
        <v>0</v>
      </c>
      <c r="H49" s="101"/>
      <c r="I49" s="101"/>
    </row>
    <row r="50" spans="1:9" x14ac:dyDescent="0.35">
      <c r="A50" s="101"/>
      <c r="B50" s="101"/>
      <c r="C50" s="172">
        <f t="shared" ref="C50:G51" si="0">(1+($B$16/C44)^2)^C42</f>
        <v>1</v>
      </c>
      <c r="D50" s="172">
        <f t="shared" si="0"/>
        <v>1</v>
      </c>
      <c r="E50" s="172">
        <f t="shared" si="0"/>
        <v>1</v>
      </c>
      <c r="F50" s="172">
        <f t="shared" si="0"/>
        <v>1</v>
      </c>
      <c r="G50" s="172">
        <f t="shared" si="0"/>
        <v>1</v>
      </c>
      <c r="H50" s="101"/>
      <c r="I50" s="101"/>
    </row>
    <row r="51" spans="1:9" x14ac:dyDescent="0.35">
      <c r="A51" s="101"/>
      <c r="B51" s="101"/>
      <c r="C51" s="172">
        <f t="shared" si="0"/>
        <v>1</v>
      </c>
      <c r="D51" s="172">
        <f t="shared" si="0"/>
        <v>1</v>
      </c>
      <c r="E51" s="172">
        <f t="shared" si="0"/>
        <v>1</v>
      </c>
      <c r="F51" s="172">
        <f t="shared" si="0"/>
        <v>1</v>
      </c>
      <c r="G51" s="172">
        <f t="shared" si="0"/>
        <v>1</v>
      </c>
      <c r="H51" s="101"/>
      <c r="I51" s="101"/>
    </row>
    <row r="52" spans="1:9" x14ac:dyDescent="0.35">
      <c r="A52" s="101"/>
      <c r="B52" s="101"/>
      <c r="C52" s="172">
        <f>C49/(C50*C51)</f>
        <v>0</v>
      </c>
      <c r="D52" s="172">
        <f>D49/(D50*D51)</f>
        <v>0</v>
      </c>
      <c r="E52" s="172">
        <f t="shared" ref="E52:G52" si="1">E49/(E50*E51)</f>
        <v>0</v>
      </c>
      <c r="F52" s="172">
        <f t="shared" si="1"/>
        <v>0</v>
      </c>
      <c r="G52" s="172">
        <f t="shared" si="1"/>
        <v>0</v>
      </c>
      <c r="H52" s="101"/>
      <c r="I52" s="101"/>
    </row>
  </sheetData>
  <sheetProtection algorithmName="SHA-512" hashValue="H52haJ1pOmvuBAiOk70F+B3pKu8CGVOgAjEja+WW5AWBE3xIkgEvNiDCdjhcTZ5SSXnX1KbhqgWkQ5GmHF1KjQ==" saltValue="wcCJxykB7geTezIR7efrOw==" spinCount="100000" sheet="1" objects="1" scenarios="1"/>
  <printOptions gridLines="1"/>
  <pageMargins left="0.7" right="0.7" top="0.75" bottom="0.75" header="0.3" footer="0.3"/>
  <pageSetup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K53"/>
  <sheetViews>
    <sheetView topLeftCell="A4" workbookViewId="0">
      <selection activeCell="A10" sqref="A10"/>
    </sheetView>
  </sheetViews>
  <sheetFormatPr defaultColWidth="9.1796875" defaultRowHeight="14.5" x14ac:dyDescent="0.35"/>
  <cols>
    <col min="1" max="1" width="33.54296875" style="49" customWidth="1"/>
    <col min="2" max="2" width="25.7265625" style="49" customWidth="1"/>
    <col min="3" max="3" width="20.7265625" style="49" customWidth="1"/>
    <col min="4" max="4" width="15.81640625" style="49" customWidth="1"/>
    <col min="5" max="5" width="16.1796875" style="49" customWidth="1"/>
    <col min="6" max="6" width="13.81640625" style="49" customWidth="1"/>
    <col min="7" max="7" width="13.54296875" style="49" customWidth="1"/>
    <col min="8" max="8" width="12" style="49" customWidth="1"/>
    <col min="9" max="9" width="9.1796875" style="49" customWidth="1"/>
    <col min="10" max="16384" width="9.1796875" style="49"/>
  </cols>
  <sheetData>
    <row r="1" spans="1:10" s="67" customFormat="1" ht="21" thickTop="1" thickBot="1" x14ac:dyDescent="0.45">
      <c r="A1" s="175" t="s">
        <v>249</v>
      </c>
      <c r="B1" s="176"/>
      <c r="C1" s="176"/>
      <c r="D1" s="176"/>
      <c r="E1" s="176"/>
      <c r="F1" s="176"/>
      <c r="G1" s="177"/>
      <c r="H1" s="294"/>
      <c r="I1" s="294"/>
      <c r="J1" s="294"/>
    </row>
    <row r="2" spans="1:10" ht="15" thickTop="1" x14ac:dyDescent="0.35">
      <c r="A2" s="136" t="s">
        <v>306</v>
      </c>
      <c r="B2" s="101"/>
      <c r="C2" s="101"/>
      <c r="D2" s="101"/>
      <c r="E2" s="101"/>
      <c r="F2" s="80"/>
      <c r="G2" s="101"/>
      <c r="H2" s="101"/>
    </row>
    <row r="3" spans="1:10" ht="15" thickBot="1" x14ac:dyDescent="0.4">
      <c r="A3" s="101" t="s">
        <v>18</v>
      </c>
      <c r="B3" s="101"/>
      <c r="C3" s="80"/>
      <c r="D3" s="101"/>
      <c r="E3" s="101"/>
      <c r="F3" s="80"/>
      <c r="G3" s="101"/>
      <c r="H3" s="101"/>
    </row>
    <row r="4" spans="1:10" ht="15" thickBot="1" x14ac:dyDescent="0.4">
      <c r="A4" s="137"/>
      <c r="B4" s="72" t="s">
        <v>210</v>
      </c>
      <c r="C4" s="72"/>
      <c r="D4" s="72"/>
      <c r="E4" s="101"/>
      <c r="F4" s="80"/>
      <c r="G4" s="101"/>
      <c r="H4" s="101"/>
    </row>
    <row r="5" spans="1:10" ht="15" thickBot="1" x14ac:dyDescent="0.4">
      <c r="A5" s="138"/>
      <c r="B5" s="125" t="s">
        <v>99</v>
      </c>
      <c r="C5" s="125"/>
      <c r="D5" s="125"/>
      <c r="E5" s="129"/>
      <c r="F5" s="80"/>
      <c r="G5" s="101"/>
      <c r="H5" s="101"/>
    </row>
    <row r="6" spans="1:10" ht="15" thickBot="1" x14ac:dyDescent="0.4">
      <c r="A6" s="139"/>
      <c r="B6" s="72" t="s">
        <v>4</v>
      </c>
      <c r="C6" s="72"/>
      <c r="D6" s="72"/>
      <c r="E6" s="101"/>
      <c r="F6" s="80"/>
      <c r="G6" s="101"/>
      <c r="H6" s="101"/>
    </row>
    <row r="7" spans="1:10" ht="12" customHeight="1" x14ac:dyDescent="0.35">
      <c r="A7" s="101"/>
      <c r="B7" s="101"/>
      <c r="C7" s="101"/>
      <c r="D7" s="101"/>
      <c r="E7" s="101"/>
      <c r="F7" s="80"/>
      <c r="G7" s="101"/>
      <c r="H7" s="101"/>
    </row>
    <row r="8" spans="1:10" ht="12" customHeight="1" x14ac:dyDescent="0.35">
      <c r="A8" s="101"/>
      <c r="B8" s="101"/>
      <c r="C8" s="101"/>
      <c r="D8" s="101"/>
      <c r="E8" s="101"/>
      <c r="F8" s="80"/>
      <c r="G8" s="101"/>
      <c r="H8" s="101"/>
    </row>
    <row r="9" spans="1:10" ht="15" thickBot="1" x14ac:dyDescent="0.4">
      <c r="A9" s="72" t="s">
        <v>68</v>
      </c>
      <c r="B9" s="101"/>
      <c r="C9" s="101"/>
      <c r="D9" s="101"/>
      <c r="E9" s="101"/>
      <c r="F9" s="80"/>
      <c r="G9" s="101"/>
      <c r="H9" s="101"/>
    </row>
    <row r="10" spans="1:10" ht="55" customHeight="1" thickTop="1" thickBot="1" x14ac:dyDescent="0.4">
      <c r="A10" s="140" t="s">
        <v>30</v>
      </c>
      <c r="B10" s="286"/>
      <c r="C10" s="279"/>
      <c r="D10" s="276"/>
      <c r="E10" s="276"/>
      <c r="F10" s="276"/>
      <c r="G10" s="101"/>
      <c r="H10" s="101"/>
    </row>
    <row r="11" spans="1:10" ht="110.15" customHeight="1" thickTop="1" thickBot="1" x14ac:dyDescent="0.4">
      <c r="A11" s="141" t="s">
        <v>31</v>
      </c>
      <c r="B11" s="280"/>
      <c r="C11" s="276"/>
      <c r="D11" s="276"/>
      <c r="E11" s="276"/>
      <c r="F11" s="276"/>
      <c r="G11" s="101"/>
      <c r="H11" s="101"/>
    </row>
    <row r="12" spans="1:10" ht="15.5" thickTop="1" thickBot="1" x14ac:dyDescent="0.4">
      <c r="A12" s="300" t="s">
        <v>32</v>
      </c>
      <c r="B12" s="276"/>
      <c r="C12" s="276"/>
      <c r="D12" s="276"/>
      <c r="E12" s="276"/>
      <c r="F12" s="276"/>
      <c r="G12" s="101"/>
      <c r="H12" s="101"/>
    </row>
    <row r="13" spans="1:10" ht="45" customHeight="1" thickTop="1" thickBot="1" x14ac:dyDescent="0.4">
      <c r="A13" s="140" t="s">
        <v>65</v>
      </c>
      <c r="B13" s="280"/>
      <c r="C13" s="278"/>
      <c r="D13" s="278"/>
      <c r="E13" s="278"/>
      <c r="F13" s="278"/>
      <c r="G13" s="101"/>
      <c r="H13" s="101"/>
    </row>
    <row r="14" spans="1:10" ht="15" thickTop="1" x14ac:dyDescent="0.35">
      <c r="A14" s="101"/>
      <c r="B14" s="101"/>
      <c r="C14" s="101"/>
      <c r="D14" s="101"/>
      <c r="E14" s="101"/>
      <c r="F14" s="80"/>
      <c r="G14" s="101"/>
      <c r="H14" s="101"/>
    </row>
    <row r="15" spans="1:10" ht="47.5" thickBot="1" x14ac:dyDescent="0.4">
      <c r="A15" s="72" t="s">
        <v>69</v>
      </c>
      <c r="B15" s="101"/>
      <c r="C15" s="209" t="s">
        <v>73</v>
      </c>
      <c r="D15" s="101"/>
      <c r="E15" s="101"/>
      <c r="F15" s="101"/>
      <c r="G15" s="101"/>
      <c r="H15" s="101"/>
    </row>
    <row r="16" spans="1:10" ht="75" customHeight="1" thickBot="1" x14ac:dyDescent="0.4">
      <c r="A16" s="142" t="s">
        <v>138</v>
      </c>
      <c r="B16" s="143"/>
      <c r="C16" s="284"/>
      <c r="D16" s="276"/>
      <c r="E16" s="276"/>
      <c r="F16" s="276"/>
      <c r="G16" s="276"/>
      <c r="H16" s="101"/>
    </row>
    <row r="17" spans="1:8" ht="60" customHeight="1" x14ac:dyDescent="0.35">
      <c r="A17" s="174" t="s">
        <v>140</v>
      </c>
      <c r="B17" s="282"/>
      <c r="C17" s="248" t="s">
        <v>150</v>
      </c>
      <c r="D17" s="248"/>
      <c r="E17" s="248"/>
      <c r="F17" s="248"/>
      <c r="G17" s="248"/>
      <c r="H17" s="248"/>
    </row>
    <row r="18" spans="1:8" ht="12" customHeight="1" x14ac:dyDescent="0.35">
      <c r="A18" s="144"/>
      <c r="B18" s="131"/>
      <c r="C18" s="123" t="s">
        <v>204</v>
      </c>
      <c r="D18" s="130"/>
      <c r="E18" s="130"/>
      <c r="F18" s="130"/>
      <c r="G18" s="130"/>
      <c r="H18" s="130"/>
    </row>
    <row r="19" spans="1:8" ht="12" customHeight="1" x14ac:dyDescent="0.35">
      <c r="A19" s="144"/>
      <c r="B19" s="131"/>
      <c r="C19" s="123" t="s">
        <v>149</v>
      </c>
      <c r="D19" s="130"/>
      <c r="E19" s="130"/>
      <c r="F19" s="130"/>
      <c r="G19" s="130"/>
      <c r="H19" s="130"/>
    </row>
    <row r="20" spans="1:8" ht="15" customHeight="1" x14ac:dyDescent="0.35">
      <c r="A20" s="144"/>
      <c r="B20" s="131"/>
    </row>
    <row r="21" spans="1:8" ht="12" customHeight="1" x14ac:dyDescent="0.35">
      <c r="A21" s="145"/>
      <c r="B21" s="101"/>
      <c r="C21" s="101"/>
      <c r="D21" s="101"/>
      <c r="E21" s="130"/>
      <c r="F21" s="130"/>
      <c r="G21" s="130"/>
      <c r="H21" s="130"/>
    </row>
    <row r="22" spans="1:8" ht="12" customHeight="1" x14ac:dyDescent="0.35">
      <c r="A22" s="146"/>
      <c r="B22" s="146"/>
      <c r="C22" s="146"/>
      <c r="D22" s="101"/>
      <c r="E22" s="101"/>
      <c r="F22" s="80"/>
      <c r="G22" s="101"/>
      <c r="H22" s="101"/>
    </row>
    <row r="23" spans="1:8" ht="20.25" customHeight="1" thickBot="1" x14ac:dyDescent="0.4">
      <c r="A23" s="72" t="s">
        <v>70</v>
      </c>
      <c r="B23" s="72"/>
      <c r="C23" s="101"/>
      <c r="D23" s="101"/>
      <c r="E23" s="101"/>
      <c r="F23" s="80"/>
      <c r="G23" s="101"/>
      <c r="H23" s="101"/>
    </row>
    <row r="24" spans="1:8" ht="32.25" customHeight="1" thickBot="1" x14ac:dyDescent="0.4">
      <c r="A24" s="178" t="s">
        <v>235</v>
      </c>
      <c r="B24" s="148"/>
      <c r="C24" s="101"/>
      <c r="D24" s="80"/>
      <c r="E24" s="72"/>
      <c r="F24" s="72"/>
      <c r="G24" s="72"/>
      <c r="H24" s="101"/>
    </row>
    <row r="25" spans="1:8" ht="32.25" customHeight="1" thickBot="1" x14ac:dyDescent="0.4">
      <c r="A25" s="147" t="s">
        <v>87</v>
      </c>
      <c r="B25" s="148"/>
      <c r="C25" s="101"/>
      <c r="D25" s="80"/>
      <c r="E25" s="72"/>
      <c r="F25" s="72"/>
      <c r="G25" s="72"/>
      <c r="H25" s="101"/>
    </row>
    <row r="26" spans="1:8" ht="32.25" customHeight="1" thickBot="1" x14ac:dyDescent="0.4">
      <c r="A26" s="178" t="s">
        <v>247</v>
      </c>
      <c r="B26" s="148"/>
      <c r="C26" s="101"/>
      <c r="D26" s="80"/>
      <c r="E26" s="72"/>
      <c r="F26" s="72"/>
      <c r="G26" s="72"/>
      <c r="H26" s="101"/>
    </row>
    <row r="27" spans="1:8" ht="26.5" thickBot="1" x14ac:dyDescent="0.4">
      <c r="A27" s="179" t="s">
        <v>90</v>
      </c>
      <c r="B27" s="151">
        <f>(B25*B26)*60</f>
        <v>0</v>
      </c>
      <c r="C27" s="101"/>
      <c r="D27" s="80"/>
      <c r="E27" s="72"/>
      <c r="F27" s="72"/>
      <c r="G27" s="72"/>
      <c r="H27" s="101"/>
    </row>
    <row r="28" spans="1:8" ht="15.5" thickTop="1" thickBot="1" x14ac:dyDescent="0.4">
      <c r="A28" s="152" t="s">
        <v>94</v>
      </c>
      <c r="B28" s="153" t="e">
        <f>LOG(B27)*10</f>
        <v>#NUM!</v>
      </c>
      <c r="C28" s="101"/>
      <c r="D28" s="256" t="s">
        <v>166</v>
      </c>
      <c r="E28" s="257"/>
      <c r="F28" s="257"/>
      <c r="G28" s="257"/>
      <c r="H28" s="258"/>
    </row>
    <row r="29" spans="1:8" ht="16.5" customHeight="1" thickBot="1" x14ac:dyDescent="0.4">
      <c r="A29" s="154" t="s">
        <v>268</v>
      </c>
      <c r="B29" s="148"/>
      <c r="C29" s="101"/>
      <c r="D29" s="259" t="s">
        <v>167</v>
      </c>
      <c r="E29" s="247"/>
      <c r="F29" s="247"/>
      <c r="G29" s="247"/>
      <c r="H29" s="260"/>
    </row>
    <row r="30" spans="1:8" ht="28.5" thickBot="1" x14ac:dyDescent="0.45">
      <c r="A30" s="149" t="s">
        <v>303</v>
      </c>
      <c r="B30" s="148"/>
      <c r="C30" s="101"/>
      <c r="D30" s="259" t="s">
        <v>162</v>
      </c>
      <c r="E30" s="247"/>
      <c r="F30" s="247"/>
      <c r="G30" s="247"/>
      <c r="H30" s="260"/>
    </row>
    <row r="31" spans="1:8" x14ac:dyDescent="0.35">
      <c r="A31" s="77"/>
      <c r="B31" s="156"/>
      <c r="C31" s="101"/>
      <c r="D31" s="259" t="s">
        <v>163</v>
      </c>
      <c r="E31" s="247"/>
      <c r="F31" s="247"/>
      <c r="G31" s="247"/>
      <c r="H31" s="260"/>
    </row>
    <row r="32" spans="1:8" x14ac:dyDescent="0.35">
      <c r="A32" s="77"/>
      <c r="B32" s="156"/>
      <c r="C32" s="101"/>
      <c r="D32" s="259" t="s">
        <v>168</v>
      </c>
      <c r="E32" s="247"/>
      <c r="F32" s="247"/>
      <c r="G32" s="247"/>
      <c r="H32" s="260"/>
    </row>
    <row r="33" spans="1:11" ht="15" thickBot="1" x14ac:dyDescent="0.4">
      <c r="A33" s="155"/>
      <c r="B33" s="156"/>
      <c r="C33" s="101"/>
      <c r="D33" s="261" t="s">
        <v>169</v>
      </c>
      <c r="E33" s="262"/>
      <c r="F33" s="262"/>
      <c r="G33" s="262"/>
      <c r="H33" s="263"/>
    </row>
    <row r="34" spans="1:11" ht="15.5" thickTop="1" thickBot="1" x14ac:dyDescent="0.4">
      <c r="A34" s="155" t="s">
        <v>72</v>
      </c>
      <c r="B34" s="156"/>
      <c r="C34" s="101"/>
      <c r="D34" s="101"/>
      <c r="E34" s="101"/>
      <c r="F34" s="101"/>
      <c r="G34" s="101"/>
      <c r="H34" s="101"/>
    </row>
    <row r="35" spans="1:11" ht="26.5" thickBot="1" x14ac:dyDescent="0.4">
      <c r="A35" s="157"/>
      <c r="B35" s="158" t="s">
        <v>47</v>
      </c>
      <c r="C35" s="158" t="s">
        <v>26</v>
      </c>
      <c r="D35" s="158" t="s">
        <v>19</v>
      </c>
      <c r="E35" s="158" t="s">
        <v>1</v>
      </c>
      <c r="F35" s="158" t="s">
        <v>13</v>
      </c>
      <c r="G35" s="158" t="s">
        <v>14</v>
      </c>
      <c r="H35" s="101"/>
    </row>
    <row r="36" spans="1:11" ht="30" customHeight="1" thickBot="1" x14ac:dyDescent="0.4">
      <c r="A36" s="101"/>
      <c r="B36" s="159" t="s">
        <v>139</v>
      </c>
      <c r="C36" s="160">
        <v>199</v>
      </c>
      <c r="D36" s="160">
        <v>198</v>
      </c>
      <c r="E36" s="160">
        <v>173</v>
      </c>
      <c r="F36" s="160">
        <v>201</v>
      </c>
      <c r="G36" s="160">
        <v>219</v>
      </c>
      <c r="H36" s="101"/>
    </row>
    <row r="37" spans="1:11" ht="27" thickBot="1" x14ac:dyDescent="0.4">
      <c r="A37" s="101"/>
      <c r="B37" s="161" t="s">
        <v>64</v>
      </c>
      <c r="C37" s="162" t="e">
        <f>$B$30*10^((($B$24+C48)+$B$28-C36)/$B$29)</f>
        <v>#NUM!</v>
      </c>
      <c r="D37" s="162" t="e">
        <f>$B$30*10^((($B$24+D48)+$B$28-D36)/$B$29)</f>
        <v>#NUM!</v>
      </c>
      <c r="E37" s="162" t="e">
        <f>$B$30*10^((($B$24+E48)+$B$28-E36)/$B$29)</f>
        <v>#NUM!</v>
      </c>
      <c r="F37" s="162" t="e">
        <f>$B$30*10^((($B$24+F48)+$B$28-F36)/$B$29)</f>
        <v>#NUM!</v>
      </c>
      <c r="G37" s="162" t="e">
        <f>$B$30*10^((($B$24+G48)+$B$28-G36)/$B$29)</f>
        <v>#NUM!</v>
      </c>
      <c r="H37" s="101"/>
    </row>
    <row r="38" spans="1:11" ht="12" customHeight="1" x14ac:dyDescent="0.35">
      <c r="A38" s="101"/>
      <c r="B38" s="95"/>
      <c r="C38" s="101"/>
      <c r="D38" s="101"/>
      <c r="E38" s="101"/>
      <c r="F38" s="101"/>
      <c r="G38" s="101"/>
      <c r="H38" s="101"/>
    </row>
    <row r="39" spans="1:11" ht="12" customHeight="1" x14ac:dyDescent="0.35">
      <c r="A39" s="101"/>
      <c r="B39" s="95"/>
      <c r="C39" s="101"/>
      <c r="D39" s="101"/>
      <c r="E39" s="101"/>
      <c r="F39" s="101"/>
      <c r="G39" s="101"/>
      <c r="H39" s="101"/>
    </row>
    <row r="40" spans="1:11" x14ac:dyDescent="0.35">
      <c r="A40" s="163" t="s">
        <v>71</v>
      </c>
      <c r="B40" s="164"/>
      <c r="C40" s="165"/>
      <c r="D40" s="165"/>
      <c r="E40" s="165"/>
      <c r="F40" s="165"/>
      <c r="G40" s="165"/>
      <c r="H40" s="166"/>
      <c r="I40" s="5"/>
    </row>
    <row r="41" spans="1:11" ht="15" thickBot="1" x14ac:dyDescent="0.4">
      <c r="A41" s="101"/>
      <c r="B41" s="101"/>
      <c r="C41" s="101"/>
      <c r="D41" s="101"/>
      <c r="E41" s="101"/>
      <c r="F41" s="101"/>
      <c r="G41" s="101"/>
      <c r="H41" s="101"/>
    </row>
    <row r="42" spans="1:11" ht="26.5" thickBot="1" x14ac:dyDescent="0.4">
      <c r="A42" s="101"/>
      <c r="B42" s="159" t="s">
        <v>23</v>
      </c>
      <c r="C42" s="167" t="s">
        <v>26</v>
      </c>
      <c r="D42" s="167" t="s">
        <v>19</v>
      </c>
      <c r="E42" s="167" t="s">
        <v>1</v>
      </c>
      <c r="F42" s="167" t="s">
        <v>13</v>
      </c>
      <c r="G42" s="167" t="s">
        <v>14</v>
      </c>
      <c r="H42" s="101"/>
    </row>
    <row r="43" spans="1:11" ht="15" thickBot="1" x14ac:dyDescent="0.4">
      <c r="A43" s="145"/>
      <c r="B43" s="168" t="s">
        <v>20</v>
      </c>
      <c r="C43" s="169">
        <v>1</v>
      </c>
      <c r="D43" s="169">
        <v>1.6</v>
      </c>
      <c r="E43" s="169">
        <v>1.8</v>
      </c>
      <c r="F43" s="169">
        <v>1</v>
      </c>
      <c r="G43" s="169">
        <v>2</v>
      </c>
      <c r="H43" s="101"/>
    </row>
    <row r="44" spans="1:11" ht="15" thickBot="1" x14ac:dyDescent="0.4">
      <c r="A44" s="101"/>
      <c r="B44" s="168" t="s">
        <v>21</v>
      </c>
      <c r="C44" s="169">
        <v>2</v>
      </c>
      <c r="D44" s="169">
        <v>2</v>
      </c>
      <c r="E44" s="169">
        <v>2</v>
      </c>
      <c r="F44" s="169">
        <v>2</v>
      </c>
      <c r="G44" s="169">
        <v>2</v>
      </c>
      <c r="H44" s="101"/>
    </row>
    <row r="45" spans="1:11" ht="15.5" thickBot="1" x14ac:dyDescent="0.45">
      <c r="A45" s="101"/>
      <c r="B45" s="12" t="s">
        <v>24</v>
      </c>
      <c r="C45" s="13">
        <v>0.2</v>
      </c>
      <c r="D45" s="13">
        <v>8.8000000000000007</v>
      </c>
      <c r="E45" s="13">
        <v>12</v>
      </c>
      <c r="F45" s="13">
        <v>1.9</v>
      </c>
      <c r="G45" s="13">
        <v>0.94</v>
      </c>
      <c r="H45" s="101"/>
    </row>
    <row r="46" spans="1:11" ht="15.5" thickBot="1" x14ac:dyDescent="0.45">
      <c r="A46" s="101"/>
      <c r="B46" s="12" t="s">
        <v>25</v>
      </c>
      <c r="C46" s="13">
        <v>19</v>
      </c>
      <c r="D46" s="13">
        <v>110</v>
      </c>
      <c r="E46" s="13">
        <v>140</v>
      </c>
      <c r="F46" s="13">
        <v>30</v>
      </c>
      <c r="G46" s="13">
        <v>25</v>
      </c>
      <c r="H46" s="113" t="s">
        <v>276</v>
      </c>
      <c r="I46" s="113"/>
      <c r="J46" s="113"/>
      <c r="K46" s="317"/>
    </row>
    <row r="47" spans="1:11" ht="15" thickBot="1" x14ac:dyDescent="0.4">
      <c r="A47" s="101"/>
      <c r="B47" s="168" t="s">
        <v>22</v>
      </c>
      <c r="C47" s="169">
        <v>0.13</v>
      </c>
      <c r="D47" s="169">
        <v>1.2</v>
      </c>
      <c r="E47" s="169">
        <v>1.36</v>
      </c>
      <c r="F47" s="169">
        <v>0.75</v>
      </c>
      <c r="G47" s="169">
        <v>0.64</v>
      </c>
      <c r="H47" s="113" t="s">
        <v>274</v>
      </c>
      <c r="I47" s="113"/>
      <c r="J47" s="113"/>
      <c r="K47" s="317"/>
    </row>
    <row r="48" spans="1:11" ht="15" thickBot="1" x14ac:dyDescent="0.4">
      <c r="A48" s="101"/>
      <c r="B48" s="157" t="s">
        <v>220</v>
      </c>
      <c r="C48" s="170" t="e">
        <f>((LOG10(C53)*10))+C47</f>
        <v>#NUM!</v>
      </c>
      <c r="D48" s="170" t="e">
        <f>((LOG10(D53)*10))+D47</f>
        <v>#NUM!</v>
      </c>
      <c r="E48" s="170" t="e">
        <f>((LOG10(E53)*10))+E47</f>
        <v>#NUM!</v>
      </c>
      <c r="F48" s="170" t="e">
        <f>((LOG10(F53)*10))+F47</f>
        <v>#NUM!</v>
      </c>
      <c r="G48" s="170" t="e">
        <f>((LOG10(G53)*10))+G47</f>
        <v>#NUM!</v>
      </c>
      <c r="H48" s="113" t="s">
        <v>275</v>
      </c>
      <c r="I48" s="317"/>
      <c r="J48" s="317"/>
      <c r="K48" s="317"/>
    </row>
    <row r="49" spans="1:8" x14ac:dyDescent="0.35">
      <c r="A49" s="101"/>
      <c r="B49" s="157"/>
      <c r="C49" s="171"/>
      <c r="D49" s="171"/>
      <c r="E49" s="171"/>
      <c r="F49" s="171"/>
      <c r="G49" s="171"/>
      <c r="H49" s="101"/>
    </row>
    <row r="50" spans="1:8" ht="23.25" customHeight="1" x14ac:dyDescent="0.35">
      <c r="A50" s="120"/>
      <c r="B50" s="101"/>
      <c r="C50" s="172">
        <f>(($B$16/C45)^(2*(C43)))</f>
        <v>0</v>
      </c>
      <c r="D50" s="172">
        <f>(($B$16/D45)^(2*(D43)))</f>
        <v>0</v>
      </c>
      <c r="E50" s="172">
        <f>(($B$16/E45)^(2*(E43)))</f>
        <v>0</v>
      </c>
      <c r="F50" s="172">
        <f>(($B$16/F45)^(2*(F43)))</f>
        <v>0</v>
      </c>
      <c r="G50" s="172">
        <f>(($B$16/G45)^(2*(G43)))</f>
        <v>0</v>
      </c>
      <c r="H50" s="101"/>
    </row>
    <row r="51" spans="1:8" x14ac:dyDescent="0.35">
      <c r="A51" s="101"/>
      <c r="B51" s="101"/>
      <c r="C51" s="172">
        <f t="shared" ref="C51:G52" si="0">(1+($B$16/C45)^2)^C43</f>
        <v>1</v>
      </c>
      <c r="D51" s="172">
        <f t="shared" si="0"/>
        <v>1</v>
      </c>
      <c r="E51" s="172">
        <f t="shared" si="0"/>
        <v>1</v>
      </c>
      <c r="F51" s="172">
        <f t="shared" si="0"/>
        <v>1</v>
      </c>
      <c r="G51" s="172">
        <f t="shared" si="0"/>
        <v>1</v>
      </c>
      <c r="H51" s="101"/>
    </row>
    <row r="52" spans="1:8" x14ac:dyDescent="0.35">
      <c r="A52" s="101"/>
      <c r="B52" s="101"/>
      <c r="C52" s="172">
        <f t="shared" si="0"/>
        <v>1</v>
      </c>
      <c r="D52" s="172">
        <f t="shared" si="0"/>
        <v>1</v>
      </c>
      <c r="E52" s="172">
        <f t="shared" si="0"/>
        <v>1</v>
      </c>
      <c r="F52" s="172">
        <f t="shared" si="0"/>
        <v>1</v>
      </c>
      <c r="G52" s="172">
        <f t="shared" si="0"/>
        <v>1</v>
      </c>
      <c r="H52" s="101"/>
    </row>
    <row r="53" spans="1:8" x14ac:dyDescent="0.35">
      <c r="A53" s="101"/>
      <c r="B53" s="101"/>
      <c r="C53" s="172">
        <f>C50/(C51*C52)</f>
        <v>0</v>
      </c>
      <c r="D53" s="172">
        <f>D50/(D51*D52)</f>
        <v>0</v>
      </c>
      <c r="E53" s="172">
        <f t="shared" ref="E53:G53" si="1">E50/(E51*E52)</f>
        <v>0</v>
      </c>
      <c r="F53" s="172">
        <f t="shared" si="1"/>
        <v>0</v>
      </c>
      <c r="G53" s="172">
        <f t="shared" si="1"/>
        <v>0</v>
      </c>
      <c r="H53" s="101"/>
    </row>
  </sheetData>
  <sheetProtection algorithmName="SHA-512" hashValue="5TCliVA/F1yCDYfIV0BXXtxAwJqgHhJRbE1asyV07XXSTB3wq+QTg9ijEoF/k4NWHeINEqPz2+rflju+XLrPtg==" saltValue="MlhAN14tTVcrOV6lrzJCoQ==" spinCount="100000" sheet="1" objects="1" scenarios="1"/>
  <printOptions gridLines="1"/>
  <pageMargins left="0.7" right="0.7" top="0.75" bottom="0.75" header="0.3" footer="0.3"/>
  <pageSetup scale="53"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69"/>
  <sheetViews>
    <sheetView topLeftCell="A34" workbookViewId="0">
      <selection activeCell="B47" sqref="B47"/>
    </sheetView>
  </sheetViews>
  <sheetFormatPr defaultColWidth="9.1796875" defaultRowHeight="14.5" x14ac:dyDescent="0.35"/>
  <cols>
    <col min="1" max="1" width="37" style="49" customWidth="1"/>
    <col min="2" max="2" width="25.7265625" style="49" customWidth="1"/>
    <col min="3" max="3" width="20.7265625" style="49" customWidth="1"/>
    <col min="4" max="4" width="18.1796875" style="49" customWidth="1"/>
    <col min="5" max="5" width="16.1796875" style="49" customWidth="1"/>
    <col min="6" max="6" width="13.81640625" style="49" customWidth="1"/>
    <col min="7" max="7" width="13.54296875" style="49" customWidth="1"/>
    <col min="8" max="16384" width="9.1796875" style="49"/>
  </cols>
  <sheetData>
    <row r="1" spans="1:15" s="67" customFormat="1" ht="21" thickTop="1" thickBot="1" x14ac:dyDescent="0.45">
      <c r="A1" s="180" t="s">
        <v>16</v>
      </c>
      <c r="B1" s="181"/>
      <c r="C1" s="181"/>
      <c r="D1" s="181"/>
      <c r="E1" s="181"/>
      <c r="F1" s="182"/>
    </row>
    <row r="2" spans="1:15" s="8" customFormat="1" ht="16.5" customHeight="1" thickTop="1" x14ac:dyDescent="0.6">
      <c r="A2" s="136" t="s">
        <v>306</v>
      </c>
      <c r="B2" s="80"/>
      <c r="C2" s="80"/>
      <c r="D2" s="80"/>
      <c r="E2" s="80"/>
      <c r="F2" s="80"/>
      <c r="G2" s="101"/>
      <c r="H2" s="101"/>
      <c r="I2" s="101"/>
      <c r="J2" s="101"/>
      <c r="K2" s="101"/>
      <c r="L2" s="101"/>
      <c r="M2" s="101"/>
      <c r="N2" s="101"/>
      <c r="O2" s="101"/>
    </row>
    <row r="3" spans="1:15" ht="15" thickBot="1" x14ac:dyDescent="0.4">
      <c r="A3" s="101" t="s">
        <v>18</v>
      </c>
      <c r="B3" s="101"/>
      <c r="C3" s="80"/>
      <c r="D3" s="101"/>
      <c r="E3" s="101"/>
      <c r="F3" s="80"/>
      <c r="G3" s="101"/>
      <c r="H3" s="101"/>
      <c r="I3" s="101"/>
      <c r="J3" s="101"/>
      <c r="K3" s="101"/>
      <c r="L3" s="101"/>
      <c r="M3" s="101"/>
      <c r="N3" s="101"/>
      <c r="O3" s="101"/>
    </row>
    <row r="4" spans="1:15" ht="15" thickBot="1" x14ac:dyDescent="0.4">
      <c r="A4" s="137"/>
      <c r="B4" s="72" t="s">
        <v>210</v>
      </c>
      <c r="C4" s="72"/>
      <c r="D4" s="72"/>
      <c r="E4" s="101"/>
      <c r="F4" s="80"/>
      <c r="G4" s="101"/>
      <c r="H4" s="101"/>
      <c r="I4" s="101"/>
      <c r="J4" s="101"/>
      <c r="K4" s="101"/>
      <c r="L4" s="101"/>
      <c r="M4" s="101"/>
      <c r="N4" s="101"/>
      <c r="O4" s="101"/>
    </row>
    <row r="5" spans="1:15" ht="15" thickBot="1" x14ac:dyDescent="0.4">
      <c r="A5" s="138"/>
      <c r="B5" s="125" t="s">
        <v>99</v>
      </c>
      <c r="C5" s="125"/>
      <c r="D5" s="125"/>
      <c r="E5" s="129"/>
      <c r="F5" s="80"/>
      <c r="G5" s="101"/>
      <c r="H5" s="101"/>
      <c r="I5" s="101"/>
      <c r="J5" s="101"/>
      <c r="K5" s="101"/>
      <c r="L5" s="101"/>
      <c r="M5" s="101"/>
      <c r="N5" s="101"/>
      <c r="O5" s="101"/>
    </row>
    <row r="6" spans="1:15" ht="15" thickBot="1" x14ac:dyDescent="0.4">
      <c r="A6" s="139"/>
      <c r="B6" s="72" t="s">
        <v>4</v>
      </c>
      <c r="C6" s="72"/>
      <c r="D6" s="72"/>
      <c r="E6" s="101"/>
      <c r="F6" s="80"/>
      <c r="G6" s="101"/>
      <c r="H6" s="101"/>
      <c r="I6" s="101"/>
      <c r="J6" s="101"/>
      <c r="K6" s="101"/>
      <c r="L6" s="101"/>
      <c r="M6" s="101"/>
      <c r="N6" s="101"/>
      <c r="O6" s="101"/>
    </row>
    <row r="7" spans="1:15" ht="12" customHeight="1" x14ac:dyDescent="0.35">
      <c r="A7" s="101"/>
      <c r="B7" s="101"/>
      <c r="C7" s="101"/>
      <c r="D7" s="101"/>
      <c r="E7" s="101"/>
      <c r="F7" s="80"/>
      <c r="G7" s="101"/>
      <c r="H7" s="101"/>
      <c r="I7" s="101"/>
      <c r="J7" s="101"/>
      <c r="K7" s="101"/>
      <c r="L7" s="101"/>
      <c r="M7" s="101"/>
      <c r="N7" s="101"/>
      <c r="O7" s="101"/>
    </row>
    <row r="8" spans="1:15" s="8" customFormat="1" ht="12" customHeight="1" x14ac:dyDescent="0.6">
      <c r="A8" s="155"/>
      <c r="B8" s="80"/>
      <c r="C8" s="80"/>
      <c r="D8" s="80"/>
      <c r="E8" s="80"/>
      <c r="F8" s="80"/>
      <c r="G8" s="101"/>
      <c r="H8" s="101"/>
      <c r="I8" s="101"/>
      <c r="J8" s="101"/>
      <c r="K8" s="101"/>
      <c r="L8" s="101"/>
      <c r="M8" s="101"/>
      <c r="N8" s="101"/>
      <c r="O8" s="101"/>
    </row>
    <row r="9" spans="1:15" ht="15" thickBot="1" x14ac:dyDescent="0.4">
      <c r="A9" s="72" t="s">
        <v>68</v>
      </c>
      <c r="B9" s="101"/>
      <c r="C9" s="101"/>
      <c r="D9" s="101"/>
      <c r="E9" s="101"/>
      <c r="F9" s="80"/>
      <c r="G9" s="101"/>
      <c r="H9" s="101"/>
      <c r="I9" s="101"/>
      <c r="J9" s="101"/>
      <c r="K9" s="101"/>
      <c r="L9" s="101"/>
      <c r="M9" s="101"/>
      <c r="N9" s="101"/>
      <c r="O9" s="101"/>
    </row>
    <row r="10" spans="1:15" ht="55" customHeight="1" thickTop="1" thickBot="1" x14ac:dyDescent="0.4">
      <c r="A10" s="140" t="s">
        <v>30</v>
      </c>
      <c r="B10" s="286"/>
      <c r="C10" s="279"/>
      <c r="D10" s="276"/>
      <c r="E10" s="276"/>
      <c r="F10" s="276"/>
      <c r="G10" s="101"/>
      <c r="H10" s="101"/>
      <c r="I10" s="101"/>
      <c r="J10" s="101"/>
      <c r="K10" s="101"/>
      <c r="L10" s="101"/>
      <c r="M10" s="101"/>
      <c r="N10" s="101"/>
      <c r="O10" s="101"/>
    </row>
    <row r="11" spans="1:15" ht="110.15" customHeight="1" thickTop="1" thickBot="1" x14ac:dyDescent="0.4">
      <c r="A11" s="141" t="s">
        <v>31</v>
      </c>
      <c r="B11" s="280"/>
      <c r="C11" s="276"/>
      <c r="D11" s="276"/>
      <c r="E11" s="276"/>
      <c r="F11" s="276"/>
      <c r="G11" s="101"/>
      <c r="H11" s="101"/>
      <c r="I11" s="101"/>
      <c r="J11" s="101"/>
      <c r="K11" s="101"/>
      <c r="L11" s="101"/>
      <c r="M11" s="101"/>
      <c r="N11" s="101"/>
      <c r="O11" s="101"/>
    </row>
    <row r="12" spans="1:15" ht="15.5" thickTop="1" thickBot="1" x14ac:dyDescent="0.4">
      <c r="A12" s="300" t="s">
        <v>32</v>
      </c>
      <c r="B12" s="287"/>
      <c r="C12" s="276"/>
      <c r="D12" s="276"/>
      <c r="E12" s="276"/>
      <c r="F12" s="276"/>
      <c r="G12" s="101"/>
      <c r="H12" s="101"/>
      <c r="I12" s="101"/>
      <c r="J12" s="101"/>
      <c r="K12" s="101"/>
      <c r="L12" s="101"/>
      <c r="M12" s="101"/>
      <c r="N12" s="101"/>
      <c r="O12" s="101"/>
    </row>
    <row r="13" spans="1:15" ht="45" customHeight="1" thickTop="1" thickBot="1" x14ac:dyDescent="0.4">
      <c r="A13" s="140" t="s">
        <v>65</v>
      </c>
      <c r="B13" s="286"/>
      <c r="C13" s="277"/>
      <c r="D13" s="278"/>
      <c r="E13" s="278"/>
      <c r="F13" s="278"/>
      <c r="G13" s="101"/>
      <c r="H13" s="101"/>
      <c r="I13" s="101"/>
      <c r="J13" s="101"/>
      <c r="K13" s="101"/>
      <c r="L13" s="101"/>
      <c r="M13" s="101"/>
      <c r="N13" s="101"/>
      <c r="O13" s="101"/>
    </row>
    <row r="14" spans="1:15" ht="15" thickTop="1" x14ac:dyDescent="0.35">
      <c r="A14" s="76"/>
      <c r="B14" s="131"/>
      <c r="C14" s="131"/>
      <c r="D14" s="131"/>
      <c r="E14" s="131"/>
      <c r="F14" s="131"/>
      <c r="G14" s="101"/>
      <c r="H14" s="101"/>
      <c r="I14" s="101"/>
      <c r="J14" s="101"/>
      <c r="K14" s="101"/>
      <c r="L14" s="101"/>
      <c r="M14" s="101"/>
      <c r="N14" s="101"/>
      <c r="O14" s="101"/>
    </row>
    <row r="15" spans="1:15" ht="47.5" thickBot="1" x14ac:dyDescent="0.4">
      <c r="A15" s="72" t="s">
        <v>69</v>
      </c>
      <c r="B15" s="101"/>
      <c r="C15" s="209" t="s">
        <v>73</v>
      </c>
      <c r="D15" s="101"/>
      <c r="E15" s="101"/>
      <c r="F15" s="101"/>
      <c r="G15" s="101"/>
      <c r="H15" s="101"/>
      <c r="I15" s="101"/>
      <c r="J15" s="101"/>
      <c r="K15" s="101"/>
      <c r="L15" s="101"/>
      <c r="M15" s="101"/>
      <c r="N15" s="101"/>
      <c r="O15" s="101"/>
    </row>
    <row r="16" spans="1:15" ht="75" customHeight="1" thickBot="1" x14ac:dyDescent="0.4">
      <c r="A16" s="142" t="s">
        <v>138</v>
      </c>
      <c r="B16" s="143"/>
      <c r="C16" s="283"/>
      <c r="D16" s="285"/>
      <c r="E16" s="276"/>
      <c r="F16" s="276"/>
      <c r="G16" s="276"/>
      <c r="H16" s="101"/>
      <c r="I16" s="101"/>
      <c r="J16" s="101"/>
      <c r="K16" s="101"/>
      <c r="L16" s="101"/>
      <c r="M16" s="101"/>
      <c r="N16" s="101"/>
      <c r="O16" s="101"/>
    </row>
    <row r="17" spans="1:15" ht="59.25" customHeight="1" x14ac:dyDescent="0.35">
      <c r="A17" s="174" t="s">
        <v>140</v>
      </c>
      <c r="B17" s="197"/>
      <c r="C17" s="247" t="s">
        <v>148</v>
      </c>
      <c r="D17" s="247"/>
      <c r="E17" s="247"/>
      <c r="F17" s="247"/>
      <c r="G17" s="247"/>
      <c r="H17" s="101"/>
      <c r="I17" s="101"/>
      <c r="J17" s="101"/>
      <c r="K17" s="101"/>
      <c r="L17" s="101"/>
      <c r="M17" s="101"/>
      <c r="N17" s="101"/>
      <c r="O17" s="101"/>
    </row>
    <row r="18" spans="1:15" ht="12" customHeight="1" x14ac:dyDescent="0.35">
      <c r="A18" s="72"/>
      <c r="B18" s="101"/>
      <c r="C18" s="247" t="s">
        <v>295</v>
      </c>
      <c r="D18" s="247"/>
      <c r="E18" s="247"/>
      <c r="F18" s="247"/>
      <c r="G18" s="247"/>
      <c r="H18" s="101"/>
      <c r="I18" s="101"/>
      <c r="J18" s="101"/>
      <c r="K18" s="101"/>
      <c r="L18" s="101"/>
      <c r="M18" s="101"/>
      <c r="N18" s="101"/>
      <c r="O18" s="101"/>
    </row>
    <row r="19" spans="1:15" ht="12" customHeight="1" x14ac:dyDescent="0.35">
      <c r="A19" s="72"/>
      <c r="B19" s="101"/>
      <c r="C19" s="247" t="s">
        <v>149</v>
      </c>
      <c r="D19" s="247"/>
      <c r="E19" s="247"/>
      <c r="F19" s="247"/>
      <c r="G19" s="247"/>
      <c r="H19" s="101"/>
      <c r="I19" s="101"/>
      <c r="J19" s="101"/>
      <c r="K19" s="101"/>
      <c r="L19" s="101"/>
      <c r="M19" s="101"/>
      <c r="N19" s="101"/>
      <c r="O19" s="101"/>
    </row>
    <row r="20" spans="1:15" ht="12" customHeight="1" x14ac:dyDescent="0.35">
      <c r="A20" s="72"/>
      <c r="B20" s="101"/>
      <c r="C20" s="247"/>
      <c r="D20" s="247"/>
      <c r="E20" s="247"/>
      <c r="F20" s="247"/>
      <c r="G20" s="247"/>
      <c r="H20" s="101"/>
      <c r="I20" s="101"/>
      <c r="J20" s="101"/>
      <c r="K20" s="101"/>
      <c r="L20" s="101"/>
      <c r="M20" s="101"/>
      <c r="N20" s="101"/>
      <c r="O20" s="101"/>
    </row>
    <row r="21" spans="1:15" ht="12" customHeight="1" x14ac:dyDescent="0.35">
      <c r="A21" s="146"/>
      <c r="B21" s="146"/>
      <c r="C21" s="146"/>
      <c r="D21" s="101"/>
      <c r="E21" s="101"/>
      <c r="F21" s="80"/>
      <c r="G21" s="101"/>
      <c r="H21" s="101"/>
      <c r="I21" s="101"/>
      <c r="J21" s="101"/>
      <c r="K21" s="101"/>
      <c r="L21" s="101"/>
      <c r="M21" s="101"/>
      <c r="N21" s="101"/>
      <c r="O21" s="101"/>
    </row>
    <row r="22" spans="1:15" ht="21.75" customHeight="1" x14ac:dyDescent="0.35">
      <c r="A22" s="72" t="s">
        <v>70</v>
      </c>
      <c r="B22" s="72"/>
      <c r="C22" s="101"/>
      <c r="D22" s="101"/>
      <c r="E22" s="101"/>
      <c r="F22" s="80"/>
      <c r="G22" s="101"/>
      <c r="H22" s="101"/>
      <c r="I22" s="101"/>
      <c r="J22" s="101"/>
      <c r="K22" s="101"/>
      <c r="L22" s="101"/>
      <c r="M22" s="101"/>
      <c r="N22" s="101"/>
      <c r="O22" s="101"/>
    </row>
    <row r="23" spans="1:15" x14ac:dyDescent="0.35">
      <c r="A23" s="145" t="s">
        <v>279</v>
      </c>
      <c r="B23" s="101"/>
      <c r="C23" s="101"/>
      <c r="D23" s="101"/>
      <c r="E23" s="101"/>
      <c r="F23" s="131"/>
      <c r="G23" s="101"/>
      <c r="H23" s="101"/>
      <c r="I23" s="101"/>
      <c r="J23" s="101"/>
      <c r="K23" s="101"/>
      <c r="L23" s="101"/>
      <c r="M23" s="101"/>
      <c r="N23" s="101"/>
      <c r="O23" s="101"/>
    </row>
    <row r="24" spans="1:15" ht="15" thickBot="1" x14ac:dyDescent="0.4">
      <c r="A24" s="163" t="s">
        <v>297</v>
      </c>
      <c r="B24" s="166"/>
      <c r="C24" s="165"/>
      <c r="D24" s="165"/>
      <c r="E24" s="165"/>
      <c r="F24" s="165"/>
      <c r="G24" s="165"/>
      <c r="H24" s="165"/>
      <c r="I24" s="165"/>
      <c r="J24" s="101"/>
      <c r="K24" s="101"/>
      <c r="L24" s="101"/>
      <c r="M24" s="101"/>
      <c r="N24" s="101"/>
      <c r="O24" s="101"/>
    </row>
    <row r="25" spans="1:15" ht="15.5" thickBot="1" x14ac:dyDescent="0.45">
      <c r="A25" s="149" t="s">
        <v>244</v>
      </c>
      <c r="B25" s="148"/>
      <c r="C25" s="101"/>
      <c r="D25" s="80"/>
      <c r="E25" s="125"/>
      <c r="F25" s="72"/>
      <c r="G25" s="72"/>
      <c r="H25" s="101"/>
      <c r="I25" s="101"/>
      <c r="J25" s="101"/>
      <c r="K25" s="101"/>
      <c r="L25" s="101"/>
      <c r="M25" s="101"/>
      <c r="N25" s="101"/>
      <c r="O25" s="101"/>
    </row>
    <row r="26" spans="1:15" ht="27.5" thickTop="1" thickBot="1" x14ac:dyDescent="0.4">
      <c r="A26" s="149" t="s">
        <v>54</v>
      </c>
      <c r="B26" s="148"/>
      <c r="C26" s="101"/>
      <c r="D26" s="256" t="s">
        <v>160</v>
      </c>
      <c r="E26" s="257"/>
      <c r="F26" s="257"/>
      <c r="G26" s="257"/>
      <c r="H26" s="258"/>
      <c r="I26" s="101"/>
      <c r="J26" s="101"/>
      <c r="K26" s="101"/>
      <c r="L26" s="101"/>
      <c r="M26" s="101"/>
      <c r="N26" s="101"/>
      <c r="O26" s="101"/>
    </row>
    <row r="27" spans="1:15" ht="16.5" customHeight="1" thickBot="1" x14ac:dyDescent="0.4">
      <c r="A27" s="154" t="s">
        <v>56</v>
      </c>
      <c r="B27" s="186"/>
      <c r="C27" s="101"/>
      <c r="D27" s="259" t="s">
        <v>161</v>
      </c>
      <c r="E27" s="247"/>
      <c r="F27" s="247"/>
      <c r="G27" s="247"/>
      <c r="H27" s="260"/>
      <c r="I27" s="101"/>
      <c r="J27" s="101"/>
      <c r="K27" s="101"/>
      <c r="L27" s="101"/>
      <c r="M27" s="101"/>
      <c r="N27" s="101"/>
      <c r="O27" s="101"/>
    </row>
    <row r="28" spans="1:15" ht="16.5" customHeight="1" thickBot="1" x14ac:dyDescent="0.4">
      <c r="A28" s="152" t="s">
        <v>63</v>
      </c>
      <c r="B28" s="189">
        <f>B27*B26</f>
        <v>0</v>
      </c>
      <c r="C28" s="101"/>
      <c r="D28" s="259" t="s">
        <v>162</v>
      </c>
      <c r="E28" s="247"/>
      <c r="F28" s="247"/>
      <c r="G28" s="247"/>
      <c r="H28" s="260"/>
      <c r="I28" s="101"/>
      <c r="J28" s="101"/>
      <c r="K28" s="101"/>
      <c r="L28" s="101"/>
      <c r="M28" s="101"/>
      <c r="N28" s="101"/>
      <c r="O28" s="101"/>
    </row>
    <row r="29" spans="1:15" ht="15" thickBot="1" x14ac:dyDescent="0.4">
      <c r="A29" s="152" t="s">
        <v>67</v>
      </c>
      <c r="B29" s="190" t="e">
        <f>LOG(B28)*10</f>
        <v>#NUM!</v>
      </c>
      <c r="C29" s="101"/>
      <c r="D29" s="259" t="s">
        <v>163</v>
      </c>
      <c r="E29" s="247"/>
      <c r="F29" s="247"/>
      <c r="G29" s="247"/>
      <c r="H29" s="260"/>
      <c r="I29" s="101"/>
      <c r="J29" s="101"/>
      <c r="K29" s="101"/>
      <c r="L29" s="101"/>
      <c r="M29" s="101"/>
      <c r="N29" s="101"/>
      <c r="O29" s="101"/>
    </row>
    <row r="30" spans="1:15" ht="15" thickBot="1" x14ac:dyDescent="0.4">
      <c r="A30" s="154" t="s">
        <v>267</v>
      </c>
      <c r="B30" s="186"/>
      <c r="C30" s="101"/>
      <c r="D30" s="259" t="s">
        <v>164</v>
      </c>
      <c r="E30" s="247"/>
      <c r="F30" s="247"/>
      <c r="G30" s="247"/>
      <c r="H30" s="260"/>
      <c r="I30" s="101"/>
      <c r="J30" s="101"/>
      <c r="K30" s="101"/>
      <c r="L30" s="101"/>
      <c r="M30" s="101"/>
      <c r="N30" s="101"/>
      <c r="O30" s="101"/>
    </row>
    <row r="31" spans="1:15" ht="15" thickBot="1" x14ac:dyDescent="0.4">
      <c r="A31" s="155"/>
      <c r="B31" s="156"/>
      <c r="C31" s="101"/>
      <c r="D31" s="261" t="s">
        <v>165</v>
      </c>
      <c r="E31" s="262"/>
      <c r="F31" s="262"/>
      <c r="G31" s="262"/>
      <c r="H31" s="263"/>
      <c r="I31" s="101"/>
      <c r="J31" s="101"/>
      <c r="K31" s="101"/>
      <c r="L31" s="101"/>
      <c r="M31" s="101"/>
      <c r="N31" s="101"/>
      <c r="O31" s="101"/>
    </row>
    <row r="32" spans="1:15" ht="15.5" thickTop="1" thickBot="1" x14ac:dyDescent="0.4">
      <c r="A32" s="155" t="s">
        <v>72</v>
      </c>
      <c r="B32" s="156"/>
      <c r="C32" s="101"/>
      <c r="D32" s="101"/>
      <c r="E32" s="101"/>
      <c r="F32" s="101"/>
      <c r="G32" s="101"/>
      <c r="H32" s="101"/>
      <c r="I32" s="101"/>
      <c r="J32" s="101"/>
      <c r="K32" s="101"/>
      <c r="L32" s="101"/>
      <c r="M32" s="101"/>
      <c r="N32" s="101"/>
      <c r="O32" s="101"/>
    </row>
    <row r="33" spans="1:15" ht="26.5" thickBot="1" x14ac:dyDescent="0.4">
      <c r="A33" s="157"/>
      <c r="B33" s="158" t="s">
        <v>47</v>
      </c>
      <c r="C33" s="167" t="s">
        <v>26</v>
      </c>
      <c r="D33" s="167" t="s">
        <v>19</v>
      </c>
      <c r="E33" s="167" t="s">
        <v>1</v>
      </c>
      <c r="F33" s="167" t="s">
        <v>13</v>
      </c>
      <c r="G33" s="167" t="s">
        <v>14</v>
      </c>
      <c r="H33" s="101"/>
      <c r="I33" s="101"/>
      <c r="J33" s="101"/>
      <c r="K33" s="101"/>
      <c r="L33" s="101"/>
      <c r="M33" s="101"/>
      <c r="N33" s="101"/>
      <c r="O33" s="101"/>
    </row>
    <row r="34" spans="1:15" ht="28.5" customHeight="1" thickBot="1" x14ac:dyDescent="0.4">
      <c r="A34" s="101"/>
      <c r="B34" s="159" t="s">
        <v>139</v>
      </c>
      <c r="C34" s="160">
        <v>199</v>
      </c>
      <c r="D34" s="160">
        <v>198</v>
      </c>
      <c r="E34" s="160">
        <v>173</v>
      </c>
      <c r="F34" s="160">
        <v>201</v>
      </c>
      <c r="G34" s="160">
        <v>219</v>
      </c>
      <c r="H34" s="101"/>
      <c r="I34" s="101"/>
      <c r="J34" s="101"/>
      <c r="K34" s="101"/>
      <c r="L34" s="101"/>
      <c r="M34" s="101"/>
      <c r="N34" s="101"/>
      <c r="O34" s="101"/>
    </row>
    <row r="35" spans="1:15" ht="27" thickBot="1" x14ac:dyDescent="0.4">
      <c r="A35" s="101"/>
      <c r="B35" s="161" t="s">
        <v>64</v>
      </c>
      <c r="C35" s="162" t="e">
        <f>10^((($B$25+C$62)+$B$29-C$34)/$B$30)</f>
        <v>#NUM!</v>
      </c>
      <c r="D35" s="162" t="e">
        <f t="shared" ref="D35:G35" si="0">10^((($B$25+D$62)+$B$29-D$34)/$B$30)</f>
        <v>#NUM!</v>
      </c>
      <c r="E35" s="162" t="e">
        <f t="shared" si="0"/>
        <v>#NUM!</v>
      </c>
      <c r="F35" s="162" t="e">
        <f t="shared" si="0"/>
        <v>#NUM!</v>
      </c>
      <c r="G35" s="162" t="e">
        <f t="shared" si="0"/>
        <v>#NUM!</v>
      </c>
      <c r="H35" s="101"/>
      <c r="I35" s="101"/>
      <c r="J35" s="101"/>
      <c r="K35" s="101"/>
      <c r="L35" s="101"/>
      <c r="M35" s="101"/>
      <c r="N35" s="101"/>
      <c r="O35" s="101"/>
    </row>
    <row r="36" spans="1:15" ht="12" customHeight="1" x14ac:dyDescent="0.35">
      <c r="A36" s="101"/>
      <c r="B36" s="95"/>
      <c r="C36" s="101"/>
      <c r="D36" s="101"/>
      <c r="E36" s="101"/>
      <c r="F36" s="101"/>
      <c r="G36" s="101"/>
      <c r="H36" s="101"/>
      <c r="I36" s="101"/>
      <c r="J36" s="101"/>
      <c r="K36" s="101"/>
      <c r="L36" s="101"/>
      <c r="M36" s="101"/>
      <c r="N36" s="101"/>
      <c r="O36" s="101"/>
    </row>
    <row r="37" spans="1:15" ht="12" customHeight="1" x14ac:dyDescent="0.35">
      <c r="A37" s="101"/>
      <c r="B37" s="95"/>
      <c r="C37" s="101"/>
      <c r="D37" s="101"/>
      <c r="E37" s="101"/>
      <c r="F37" s="101"/>
      <c r="G37" s="101"/>
      <c r="H37" s="101"/>
      <c r="I37" s="101"/>
      <c r="J37" s="101"/>
      <c r="K37" s="101"/>
      <c r="L37" s="101"/>
      <c r="M37" s="101"/>
      <c r="N37" s="101"/>
      <c r="O37" s="101"/>
    </row>
    <row r="38" spans="1:15" ht="15" thickBot="1" x14ac:dyDescent="0.4">
      <c r="A38" s="163" t="s">
        <v>298</v>
      </c>
      <c r="B38" s="166"/>
      <c r="C38" s="183"/>
      <c r="D38" s="183"/>
      <c r="E38" s="183"/>
      <c r="F38" s="183"/>
      <c r="G38" s="165"/>
      <c r="H38" s="165"/>
      <c r="I38" s="165"/>
      <c r="J38" s="101"/>
      <c r="K38" s="101"/>
      <c r="L38" s="101"/>
      <c r="M38" s="101"/>
      <c r="N38" s="101"/>
      <c r="O38" s="101"/>
    </row>
    <row r="39" spans="1:15" ht="15.5" thickBot="1" x14ac:dyDescent="0.45">
      <c r="A39" s="154" t="s">
        <v>234</v>
      </c>
      <c r="B39" s="148"/>
      <c r="C39" s="101"/>
      <c r="D39" s="80"/>
      <c r="E39" s="72"/>
      <c r="F39" s="72"/>
      <c r="G39" s="72"/>
      <c r="H39" s="101"/>
      <c r="I39" s="101"/>
      <c r="J39" s="101"/>
      <c r="K39" s="101"/>
      <c r="L39" s="101"/>
      <c r="M39" s="101"/>
      <c r="N39" s="101"/>
      <c r="O39" s="101"/>
    </row>
    <row r="40" spans="1:15" ht="27" thickBot="1" x14ac:dyDescent="0.4">
      <c r="A40" s="149" t="s">
        <v>54</v>
      </c>
      <c r="B40" s="148"/>
      <c r="C40" s="101"/>
      <c r="D40" s="80"/>
      <c r="E40" s="125"/>
      <c r="F40" s="125"/>
      <c r="G40" s="125"/>
      <c r="H40" s="129"/>
      <c r="I40" s="101"/>
      <c r="J40" s="101"/>
      <c r="K40" s="101"/>
      <c r="L40" s="101"/>
      <c r="M40" s="101"/>
      <c r="N40" s="101"/>
      <c r="O40" s="101"/>
    </row>
    <row r="41" spans="1:15" ht="15" thickBot="1" x14ac:dyDescent="0.4">
      <c r="A41" s="147" t="s">
        <v>55</v>
      </c>
      <c r="B41" s="148"/>
      <c r="C41" s="101"/>
      <c r="D41" s="80"/>
      <c r="E41" s="72"/>
      <c r="F41" s="72"/>
      <c r="G41" s="72"/>
      <c r="H41" s="101"/>
      <c r="I41" s="101"/>
      <c r="J41" s="101"/>
      <c r="K41" s="101"/>
      <c r="L41" s="101"/>
      <c r="M41" s="101"/>
      <c r="N41" s="101"/>
      <c r="O41" s="101"/>
    </row>
    <row r="42" spans="1:15" ht="16" thickBot="1" x14ac:dyDescent="0.4">
      <c r="A42" s="154" t="s">
        <v>141</v>
      </c>
      <c r="B42" s="148"/>
      <c r="C42" s="101"/>
      <c r="D42" s="80"/>
      <c r="E42" s="72"/>
      <c r="F42" s="72"/>
      <c r="G42" s="72"/>
      <c r="H42" s="101"/>
      <c r="I42" s="101"/>
      <c r="J42" s="101"/>
      <c r="K42" s="101"/>
      <c r="L42" s="101"/>
      <c r="M42" s="101"/>
      <c r="N42" s="101"/>
      <c r="O42" s="101"/>
    </row>
    <row r="43" spans="1:15" ht="15.5" thickTop="1" thickBot="1" x14ac:dyDescent="0.4">
      <c r="A43" s="184" t="s">
        <v>5</v>
      </c>
      <c r="B43" s="312" t="e">
        <f>B41/B42</f>
        <v>#DIV/0!</v>
      </c>
      <c r="C43" s="101"/>
      <c r="D43" s="256" t="s">
        <v>166</v>
      </c>
      <c r="E43" s="257"/>
      <c r="F43" s="257"/>
      <c r="G43" s="257"/>
      <c r="H43" s="258"/>
      <c r="I43" s="101"/>
      <c r="J43" s="101"/>
      <c r="K43" s="101"/>
      <c r="L43" s="101"/>
      <c r="M43" s="101"/>
      <c r="N43" s="101"/>
      <c r="O43" s="101"/>
    </row>
    <row r="44" spans="1:15" ht="15" thickBot="1" x14ac:dyDescent="0.4">
      <c r="A44" s="152" t="s">
        <v>89</v>
      </c>
      <c r="B44" s="185" t="e">
        <f>(B43*3600)*(B40)</f>
        <v>#DIV/0!</v>
      </c>
      <c r="C44" s="101"/>
      <c r="D44" s="259" t="s">
        <v>167</v>
      </c>
      <c r="E44" s="247"/>
      <c r="F44" s="247"/>
      <c r="G44" s="247"/>
      <c r="H44" s="260"/>
      <c r="I44" s="101"/>
      <c r="J44" s="101"/>
      <c r="K44" s="101"/>
      <c r="L44" s="101"/>
      <c r="M44" s="101"/>
      <c r="N44" s="101"/>
      <c r="O44" s="101"/>
    </row>
    <row r="45" spans="1:15" ht="15" thickBot="1" x14ac:dyDescent="0.4">
      <c r="A45" s="152" t="s">
        <v>94</v>
      </c>
      <c r="B45" s="185" t="e">
        <f>LOG(B44)*10</f>
        <v>#DIV/0!</v>
      </c>
      <c r="C45" s="101"/>
      <c r="D45" s="259" t="s">
        <v>162</v>
      </c>
      <c r="E45" s="247"/>
      <c r="F45" s="247"/>
      <c r="G45" s="247"/>
      <c r="H45" s="260"/>
      <c r="I45" s="101"/>
      <c r="J45" s="101"/>
      <c r="K45" s="101"/>
      <c r="L45" s="101"/>
      <c r="M45" s="101"/>
      <c r="N45" s="101"/>
      <c r="O45" s="101"/>
    </row>
    <row r="46" spans="1:15" ht="15" thickBot="1" x14ac:dyDescent="0.4">
      <c r="A46" s="154" t="s">
        <v>267</v>
      </c>
      <c r="B46" s="186"/>
      <c r="C46" s="101"/>
      <c r="D46" s="259" t="s">
        <v>163</v>
      </c>
      <c r="E46" s="247"/>
      <c r="F46" s="247"/>
      <c r="G46" s="247"/>
      <c r="H46" s="260"/>
      <c r="I46" s="101"/>
      <c r="J46" s="101"/>
      <c r="K46" s="101"/>
      <c r="L46" s="101"/>
      <c r="M46" s="101"/>
      <c r="N46" s="101"/>
      <c r="O46" s="101"/>
    </row>
    <row r="47" spans="1:15" x14ac:dyDescent="0.35">
      <c r="A47" s="78" t="s">
        <v>312</v>
      </c>
      <c r="B47" s="156"/>
      <c r="C47" s="101"/>
      <c r="D47" s="259" t="s">
        <v>168</v>
      </c>
      <c r="E47" s="247"/>
      <c r="F47" s="247"/>
      <c r="G47" s="247"/>
      <c r="H47" s="260"/>
      <c r="I47" s="101"/>
      <c r="J47" s="101"/>
      <c r="K47" s="101"/>
      <c r="L47" s="101"/>
      <c r="M47" s="101"/>
      <c r="N47" s="101"/>
      <c r="O47" s="101"/>
    </row>
    <row r="48" spans="1:15" ht="12" customHeight="1" thickBot="1" x14ac:dyDescent="0.4">
      <c r="A48" s="144"/>
      <c r="B48" s="187"/>
      <c r="C48" s="188"/>
      <c r="D48" s="261" t="s">
        <v>169</v>
      </c>
      <c r="E48" s="262"/>
      <c r="F48" s="262"/>
      <c r="G48" s="262"/>
      <c r="H48" s="263"/>
      <c r="I48" s="101"/>
      <c r="J48" s="101"/>
      <c r="K48" s="101"/>
      <c r="L48" s="101"/>
      <c r="M48" s="101"/>
      <c r="N48" s="101"/>
      <c r="O48" s="101"/>
    </row>
    <row r="49" spans="1:15" ht="21" customHeight="1" thickTop="1" thickBot="1" x14ac:dyDescent="0.4">
      <c r="A49" s="155" t="s">
        <v>72</v>
      </c>
      <c r="B49" s="156"/>
      <c r="C49" s="101"/>
      <c r="D49" s="101"/>
      <c r="E49" s="101"/>
      <c r="F49" s="101"/>
      <c r="G49" s="101"/>
      <c r="H49" s="101"/>
      <c r="I49" s="101"/>
      <c r="J49" s="101"/>
      <c r="K49" s="101"/>
      <c r="L49" s="101"/>
      <c r="M49" s="101"/>
      <c r="N49" s="101"/>
      <c r="O49" s="101"/>
    </row>
    <row r="50" spans="1:15" ht="26.5" thickBot="1" x14ac:dyDescent="0.4">
      <c r="A50" s="157"/>
      <c r="B50" s="158" t="s">
        <v>47</v>
      </c>
      <c r="C50" s="167" t="s">
        <v>26</v>
      </c>
      <c r="D50" s="167" t="s">
        <v>19</v>
      </c>
      <c r="E50" s="167" t="s">
        <v>1</v>
      </c>
      <c r="F50" s="167" t="s">
        <v>13</v>
      </c>
      <c r="G50" s="167" t="s">
        <v>14</v>
      </c>
      <c r="H50" s="101"/>
      <c r="I50" s="101"/>
      <c r="J50" s="101"/>
      <c r="K50" s="101"/>
      <c r="L50" s="101"/>
      <c r="M50" s="101"/>
      <c r="N50" s="101"/>
      <c r="O50" s="101"/>
    </row>
    <row r="51" spans="1:15" ht="36.75" customHeight="1" thickBot="1" x14ac:dyDescent="0.4">
      <c r="A51" s="101"/>
      <c r="B51" s="159" t="s">
        <v>139</v>
      </c>
      <c r="C51" s="160">
        <v>199</v>
      </c>
      <c r="D51" s="160">
        <v>198</v>
      </c>
      <c r="E51" s="160">
        <v>173</v>
      </c>
      <c r="F51" s="160">
        <v>201</v>
      </c>
      <c r="G51" s="160">
        <v>219</v>
      </c>
      <c r="H51" s="101"/>
      <c r="I51" s="101"/>
      <c r="J51" s="101"/>
      <c r="K51" s="101"/>
      <c r="L51" s="101"/>
      <c r="M51" s="101"/>
      <c r="N51" s="101"/>
      <c r="O51" s="101"/>
    </row>
    <row r="52" spans="1:15" ht="27" thickBot="1" x14ac:dyDescent="0.4">
      <c r="A52" s="101"/>
      <c r="B52" s="161" t="s">
        <v>64</v>
      </c>
      <c r="C52" s="162" t="e">
        <f>10^((($B$39+$C$62)+$B$45-$C$51)/$B$46)</f>
        <v>#NUM!</v>
      </c>
      <c r="D52" s="162" t="e">
        <f>10^((($B$39+$D$62)+$B$45-$D$51)/$B$46)</f>
        <v>#NUM!</v>
      </c>
      <c r="E52" s="162" t="e">
        <f>10^((($B$39+$E$62)+$B$45-$E$51)/$B$46)</f>
        <v>#NUM!</v>
      </c>
      <c r="F52" s="162" t="e">
        <f>10^((($B$39+$F$62)+$B$45-$F$51)/$B$46)</f>
        <v>#NUM!</v>
      </c>
      <c r="G52" s="162" t="e">
        <f>10^((($B$39+$G$62)+$B$45-$G$51)/$B$46)</f>
        <v>#NUM!</v>
      </c>
      <c r="H52" s="101"/>
      <c r="I52" s="101"/>
      <c r="J52" s="101"/>
      <c r="K52" s="101"/>
      <c r="L52" s="101"/>
      <c r="M52" s="101"/>
      <c r="N52" s="101"/>
      <c r="O52" s="101"/>
    </row>
    <row r="53" spans="1:15" x14ac:dyDescent="0.35">
      <c r="A53" s="101"/>
      <c r="B53" s="95"/>
      <c r="C53" s="101"/>
      <c r="D53" s="101"/>
      <c r="E53" s="101"/>
      <c r="F53" s="101"/>
      <c r="G53" s="101"/>
      <c r="H53" s="101"/>
      <c r="I53" s="101"/>
      <c r="J53" s="101"/>
      <c r="K53" s="101"/>
      <c r="L53" s="101"/>
      <c r="M53" s="101"/>
      <c r="N53" s="101"/>
      <c r="O53" s="101"/>
    </row>
    <row r="54" spans="1:15" x14ac:dyDescent="0.35">
      <c r="A54" s="163" t="s">
        <v>71</v>
      </c>
      <c r="B54" s="166"/>
      <c r="C54" s="165"/>
      <c r="D54" s="165"/>
      <c r="E54" s="165"/>
      <c r="F54" s="165"/>
      <c r="G54" s="165"/>
      <c r="H54" s="166"/>
      <c r="I54" s="165"/>
      <c r="J54" s="101"/>
      <c r="K54" s="101"/>
      <c r="L54" s="101"/>
      <c r="M54" s="101"/>
      <c r="N54" s="101"/>
      <c r="O54" s="101"/>
    </row>
    <row r="55" spans="1:15" ht="15" thickBot="1" x14ac:dyDescent="0.4">
      <c r="A55" s="101"/>
      <c r="B55" s="101"/>
      <c r="C55" s="101"/>
      <c r="D55" s="101"/>
      <c r="E55" s="101"/>
      <c r="F55" s="101"/>
      <c r="G55" s="101"/>
      <c r="H55" s="101"/>
      <c r="I55" s="101"/>
      <c r="J55" s="101"/>
      <c r="K55" s="101"/>
      <c r="L55" s="101"/>
      <c r="M55" s="101"/>
      <c r="N55" s="101"/>
      <c r="O55" s="101"/>
    </row>
    <row r="56" spans="1:15" ht="26.5" thickBot="1" x14ac:dyDescent="0.4">
      <c r="A56" s="101"/>
      <c r="B56" s="159" t="s">
        <v>23</v>
      </c>
      <c r="C56" s="167" t="s">
        <v>26</v>
      </c>
      <c r="D56" s="167" t="s">
        <v>19</v>
      </c>
      <c r="E56" s="167" t="s">
        <v>1</v>
      </c>
      <c r="F56" s="167" t="s">
        <v>13</v>
      </c>
      <c r="G56" s="167" t="s">
        <v>14</v>
      </c>
      <c r="H56" s="101"/>
      <c r="I56" s="101"/>
      <c r="J56" s="101"/>
      <c r="K56" s="101"/>
      <c r="L56" s="101"/>
      <c r="M56" s="101"/>
      <c r="N56" s="101"/>
      <c r="O56" s="101"/>
    </row>
    <row r="57" spans="1:15" ht="15" thickBot="1" x14ac:dyDescent="0.4">
      <c r="A57" s="145"/>
      <c r="B57" s="168" t="s">
        <v>20</v>
      </c>
      <c r="C57" s="169">
        <v>1</v>
      </c>
      <c r="D57" s="169">
        <v>1.6</v>
      </c>
      <c r="E57" s="169">
        <v>1.8</v>
      </c>
      <c r="F57" s="169">
        <v>1</v>
      </c>
      <c r="G57" s="169">
        <v>2</v>
      </c>
      <c r="H57" s="101"/>
      <c r="I57" s="101"/>
      <c r="J57" s="101"/>
      <c r="K57" s="101"/>
      <c r="L57" s="101"/>
      <c r="M57" s="101"/>
      <c r="N57" s="101"/>
      <c r="O57" s="101"/>
    </row>
    <row r="58" spans="1:15" ht="15" thickBot="1" x14ac:dyDescent="0.4">
      <c r="A58" s="101"/>
      <c r="B58" s="168" t="s">
        <v>21</v>
      </c>
      <c r="C58" s="169">
        <v>2</v>
      </c>
      <c r="D58" s="169">
        <v>2</v>
      </c>
      <c r="E58" s="169">
        <v>2</v>
      </c>
      <c r="F58" s="169">
        <v>2</v>
      </c>
      <c r="G58" s="169">
        <v>2</v>
      </c>
      <c r="H58" s="101"/>
      <c r="I58" s="101"/>
      <c r="J58" s="101"/>
      <c r="K58" s="101"/>
      <c r="L58" s="101"/>
      <c r="M58" s="101"/>
      <c r="N58" s="101"/>
      <c r="O58" s="101"/>
    </row>
    <row r="59" spans="1:15" ht="15.5" thickBot="1" x14ac:dyDescent="0.45">
      <c r="A59" s="101"/>
      <c r="B59" s="12" t="s">
        <v>24</v>
      </c>
      <c r="C59" s="13">
        <v>0.2</v>
      </c>
      <c r="D59" s="13">
        <v>8.8000000000000007</v>
      </c>
      <c r="E59" s="13">
        <v>12</v>
      </c>
      <c r="F59" s="13">
        <v>1.9</v>
      </c>
      <c r="G59" s="13">
        <v>0.94</v>
      </c>
      <c r="H59" s="101"/>
      <c r="I59" s="101"/>
      <c r="J59" s="101"/>
      <c r="K59" s="101"/>
      <c r="L59" s="101"/>
      <c r="M59" s="101"/>
      <c r="N59" s="101"/>
      <c r="O59" s="101"/>
    </row>
    <row r="60" spans="1:15" ht="15.5" thickBot="1" x14ac:dyDescent="0.45">
      <c r="A60" s="101"/>
      <c r="B60" s="12" t="s">
        <v>25</v>
      </c>
      <c r="C60" s="13">
        <v>19</v>
      </c>
      <c r="D60" s="13">
        <v>110</v>
      </c>
      <c r="E60" s="13">
        <v>140</v>
      </c>
      <c r="F60" s="13">
        <v>30</v>
      </c>
      <c r="G60" s="13">
        <v>25</v>
      </c>
      <c r="H60" s="113" t="s">
        <v>276</v>
      </c>
      <c r="I60" s="113"/>
      <c r="J60" s="113"/>
      <c r="K60" s="317"/>
      <c r="M60" s="101"/>
      <c r="N60" s="101"/>
      <c r="O60" s="101"/>
    </row>
    <row r="61" spans="1:15" ht="15" thickBot="1" x14ac:dyDescent="0.4">
      <c r="A61" s="101"/>
      <c r="B61" s="168" t="s">
        <v>22</v>
      </c>
      <c r="C61" s="169">
        <v>0.13</v>
      </c>
      <c r="D61" s="169">
        <v>1.2</v>
      </c>
      <c r="E61" s="169">
        <v>1.36</v>
      </c>
      <c r="F61" s="169">
        <v>0.75</v>
      </c>
      <c r="G61" s="169">
        <v>0.64</v>
      </c>
      <c r="H61" s="113" t="s">
        <v>274</v>
      </c>
      <c r="I61" s="113"/>
      <c r="J61" s="113"/>
      <c r="K61" s="317"/>
      <c r="M61" s="101"/>
      <c r="N61" s="101"/>
      <c r="O61" s="101"/>
    </row>
    <row r="62" spans="1:15" ht="15" thickBot="1" x14ac:dyDescent="0.4">
      <c r="A62" s="101"/>
      <c r="B62" s="157" t="s">
        <v>220</v>
      </c>
      <c r="C62" s="170" t="e">
        <f>((LOG10(C67)*10))+C61</f>
        <v>#NUM!</v>
      </c>
      <c r="D62" s="170" t="e">
        <f>((LOG10(D67)*10))+D61</f>
        <v>#NUM!</v>
      </c>
      <c r="E62" s="170" t="e">
        <f>((LOG10(E67)*10))+E61</f>
        <v>#NUM!</v>
      </c>
      <c r="F62" s="170" t="e">
        <f>((LOG10(F67)*10))+F61</f>
        <v>#NUM!</v>
      </c>
      <c r="G62" s="170" t="e">
        <f>((LOG10(G67)*10))+G61</f>
        <v>#NUM!</v>
      </c>
      <c r="H62" s="113" t="s">
        <v>275</v>
      </c>
      <c r="I62" s="317"/>
      <c r="J62" s="317"/>
      <c r="K62" s="317"/>
      <c r="M62" s="101"/>
      <c r="N62" s="101"/>
      <c r="O62" s="101"/>
    </row>
    <row r="63" spans="1:15" x14ac:dyDescent="0.35">
      <c r="A63" s="101"/>
      <c r="B63" s="157"/>
      <c r="C63" s="171"/>
      <c r="D63" s="171"/>
      <c r="E63" s="171"/>
      <c r="F63" s="171"/>
      <c r="G63" s="171"/>
      <c r="H63" s="101"/>
      <c r="I63" s="101"/>
      <c r="J63" s="101"/>
      <c r="K63" s="101"/>
      <c r="L63" s="101"/>
      <c r="M63" s="101"/>
      <c r="N63" s="101"/>
      <c r="O63" s="101"/>
    </row>
    <row r="64" spans="1:15" ht="20.25" customHeight="1" x14ac:dyDescent="0.35">
      <c r="A64" s="123"/>
      <c r="B64" s="101"/>
      <c r="C64" s="172">
        <f>(($B$16/C59)^(2*(C57)))</f>
        <v>0</v>
      </c>
      <c r="D64" s="172">
        <f>(($B$16/D59)^(2*(D57)))</f>
        <v>0</v>
      </c>
      <c r="E64" s="172">
        <f>(($B$16/E59)^(2*(E57)))</f>
        <v>0</v>
      </c>
      <c r="F64" s="172">
        <f>(($B$16/F59)^(2*(F57)))</f>
        <v>0</v>
      </c>
      <c r="G64" s="172">
        <f>(($B$16/G59)^(2*(G57)))</f>
        <v>0</v>
      </c>
      <c r="H64" s="101"/>
      <c r="I64" s="101"/>
      <c r="J64" s="101"/>
      <c r="K64" s="101"/>
      <c r="L64" s="101"/>
      <c r="M64" s="101"/>
      <c r="N64" s="101"/>
      <c r="O64" s="101"/>
    </row>
    <row r="65" spans="1:15" x14ac:dyDescent="0.35">
      <c r="A65" s="101"/>
      <c r="B65" s="101"/>
      <c r="C65" s="172">
        <f t="shared" ref="C65:G66" si="1">(1+($B$16/C59)^2)^C57</f>
        <v>1</v>
      </c>
      <c r="D65" s="172">
        <f t="shared" si="1"/>
        <v>1</v>
      </c>
      <c r="E65" s="172">
        <f t="shared" si="1"/>
        <v>1</v>
      </c>
      <c r="F65" s="172">
        <f t="shared" si="1"/>
        <v>1</v>
      </c>
      <c r="G65" s="172">
        <f t="shared" si="1"/>
        <v>1</v>
      </c>
      <c r="H65" s="101"/>
      <c r="I65" s="101"/>
      <c r="J65" s="101"/>
      <c r="K65" s="101"/>
      <c r="L65" s="101"/>
      <c r="M65" s="101"/>
      <c r="N65" s="101"/>
      <c r="O65" s="101"/>
    </row>
    <row r="66" spans="1:15" x14ac:dyDescent="0.35">
      <c r="A66" s="101"/>
      <c r="B66" s="101"/>
      <c r="C66" s="172">
        <f t="shared" si="1"/>
        <v>1</v>
      </c>
      <c r="D66" s="172">
        <f t="shared" si="1"/>
        <v>1</v>
      </c>
      <c r="E66" s="172">
        <f t="shared" si="1"/>
        <v>1</v>
      </c>
      <c r="F66" s="172">
        <f t="shared" si="1"/>
        <v>1</v>
      </c>
      <c r="G66" s="172">
        <f t="shared" si="1"/>
        <v>1</v>
      </c>
      <c r="H66" s="101"/>
      <c r="I66" s="101"/>
      <c r="J66" s="101"/>
      <c r="K66" s="101"/>
      <c r="L66" s="101"/>
      <c r="M66" s="101"/>
      <c r="N66" s="101"/>
      <c r="O66" s="101"/>
    </row>
    <row r="67" spans="1:15" x14ac:dyDescent="0.35">
      <c r="A67" s="101"/>
      <c r="B67" s="101"/>
      <c r="C67" s="172">
        <f>C64/(C65*C66)</f>
        <v>0</v>
      </c>
      <c r="D67" s="172">
        <f t="shared" ref="D67:G67" si="2">D64/(D65*D66)</f>
        <v>0</v>
      </c>
      <c r="E67" s="172">
        <f t="shared" si="2"/>
        <v>0</v>
      </c>
      <c r="F67" s="172">
        <f t="shared" si="2"/>
        <v>0</v>
      </c>
      <c r="G67" s="172">
        <f t="shared" si="2"/>
        <v>0</v>
      </c>
      <c r="H67" s="101"/>
      <c r="I67" s="101"/>
      <c r="J67" s="101"/>
      <c r="K67" s="101"/>
      <c r="L67" s="101"/>
      <c r="M67" s="101"/>
      <c r="N67" s="101"/>
      <c r="O67" s="101"/>
    </row>
    <row r="68" spans="1:15" x14ac:dyDescent="0.35">
      <c r="A68" s="101"/>
      <c r="B68" s="101"/>
      <c r="C68" s="172"/>
      <c r="D68" s="172"/>
      <c r="E68" s="172"/>
      <c r="F68" s="172"/>
      <c r="G68" s="172"/>
      <c r="H68" s="101"/>
      <c r="I68" s="101"/>
      <c r="J68" s="101"/>
      <c r="K68" s="101"/>
      <c r="L68" s="101"/>
      <c r="M68" s="101"/>
      <c r="N68" s="101"/>
      <c r="O68" s="101"/>
    </row>
    <row r="69" spans="1:15" ht="22.5" customHeight="1" x14ac:dyDescent="0.35"/>
  </sheetData>
  <sheetProtection algorithmName="SHA-512" hashValue="eB3MHttVAuqGJVAl7L+uGg3iOkZ5qnUUm7Ojv6yvi2uIFuxEDGgZ4USk1Puokaor0zBhvig/E4UgJG3jeaUmOw==" saltValue="q6+Pkn18ktEDTUx9ZSTIHw=="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51"/>
  <sheetViews>
    <sheetView topLeftCell="A31" workbookViewId="0">
      <selection activeCell="D7" sqref="D7"/>
    </sheetView>
  </sheetViews>
  <sheetFormatPr defaultColWidth="9.1796875" defaultRowHeight="14.5" x14ac:dyDescent="0.35"/>
  <cols>
    <col min="1" max="1" width="34.453125" style="3" customWidth="1"/>
    <col min="2" max="2" width="25.7265625" style="3" customWidth="1"/>
    <col min="3" max="3" width="20.7265625" style="3" customWidth="1"/>
    <col min="4" max="4" width="16.81640625" style="3" customWidth="1"/>
    <col min="5" max="5" width="16.1796875" style="3" customWidth="1"/>
    <col min="6" max="6" width="13.81640625" style="3" customWidth="1"/>
    <col min="7" max="7" width="13.54296875" style="3" customWidth="1"/>
    <col min="8" max="8" width="11" style="3" customWidth="1"/>
    <col min="9" max="16384" width="9.1796875" style="3"/>
  </cols>
  <sheetData>
    <row r="1" spans="1:11" s="67" customFormat="1" ht="21" thickTop="1" thickBot="1" x14ac:dyDescent="0.45">
      <c r="A1" s="191" t="s">
        <v>102</v>
      </c>
      <c r="B1" s="192"/>
      <c r="C1" s="192"/>
      <c r="D1" s="192"/>
      <c r="E1" s="192"/>
      <c r="F1" s="192"/>
      <c r="G1" s="192"/>
      <c r="H1" s="192"/>
      <c r="I1" s="193"/>
    </row>
    <row r="2" spans="1:11" ht="15" thickTop="1" x14ac:dyDescent="0.35">
      <c r="A2" s="136" t="s">
        <v>306</v>
      </c>
      <c r="B2" s="101"/>
      <c r="C2" s="101"/>
      <c r="D2" s="101"/>
      <c r="E2" s="101"/>
      <c r="F2" s="80"/>
      <c r="G2" s="101"/>
      <c r="H2" s="101"/>
      <c r="I2" s="101"/>
      <c r="J2" s="101"/>
      <c r="K2" s="101"/>
    </row>
    <row r="3" spans="1:11" ht="15" thickBot="1" x14ac:dyDescent="0.4">
      <c r="A3" s="101" t="s">
        <v>18</v>
      </c>
      <c r="B3" s="101"/>
      <c r="C3" s="80"/>
      <c r="D3" s="101"/>
      <c r="E3" s="101"/>
      <c r="F3" s="80"/>
      <c r="G3" s="101"/>
      <c r="H3" s="101"/>
      <c r="I3" s="101"/>
      <c r="J3" s="101"/>
      <c r="K3" s="101"/>
    </row>
    <row r="4" spans="1:11" ht="15" thickBot="1" x14ac:dyDescent="0.4">
      <c r="A4" s="137"/>
      <c r="B4" s="72" t="s">
        <v>210</v>
      </c>
      <c r="C4" s="72"/>
      <c r="D4" s="72"/>
      <c r="E4" s="101"/>
      <c r="F4" s="80"/>
      <c r="G4" s="101"/>
      <c r="H4" s="101"/>
      <c r="I4" s="101"/>
      <c r="J4" s="101"/>
      <c r="K4" s="101"/>
    </row>
    <row r="5" spans="1:11" ht="15" thickBot="1" x14ac:dyDescent="0.4">
      <c r="A5" s="138"/>
      <c r="B5" s="125" t="s">
        <v>99</v>
      </c>
      <c r="C5" s="125"/>
      <c r="D5" s="125"/>
      <c r="E5" s="129"/>
      <c r="F5" s="80"/>
      <c r="G5" s="101"/>
      <c r="H5" s="101"/>
      <c r="I5" s="101"/>
      <c r="J5" s="101"/>
      <c r="K5" s="101"/>
    </row>
    <row r="6" spans="1:11" ht="15" thickBot="1" x14ac:dyDescent="0.4">
      <c r="A6" s="139"/>
      <c r="B6" s="72" t="s">
        <v>4</v>
      </c>
      <c r="C6" s="72"/>
      <c r="D6" s="72"/>
      <c r="E6" s="101"/>
      <c r="F6" s="80"/>
      <c r="G6" s="101"/>
      <c r="H6" s="101"/>
      <c r="I6" s="101"/>
      <c r="J6" s="101"/>
      <c r="K6" s="101"/>
    </row>
    <row r="7" spans="1:11" ht="12" customHeight="1" x14ac:dyDescent="0.35">
      <c r="A7" s="101"/>
      <c r="B7" s="101"/>
      <c r="C7" s="101"/>
      <c r="D7" s="101"/>
      <c r="E7" s="101"/>
      <c r="F7" s="80"/>
      <c r="G7" s="101"/>
      <c r="H7" s="101"/>
      <c r="I7" s="101"/>
      <c r="J7" s="101"/>
      <c r="K7" s="101"/>
    </row>
    <row r="8" spans="1:11" ht="12" customHeight="1" x14ac:dyDescent="0.35">
      <c r="A8" s="101"/>
      <c r="B8" s="101"/>
      <c r="C8" s="101"/>
      <c r="D8" s="101"/>
      <c r="E8" s="101"/>
      <c r="F8" s="80"/>
      <c r="G8" s="101"/>
      <c r="H8" s="101"/>
      <c r="I8" s="101"/>
      <c r="J8" s="101"/>
      <c r="K8" s="101"/>
    </row>
    <row r="9" spans="1:11" ht="15" thickBot="1" x14ac:dyDescent="0.4">
      <c r="A9" s="72" t="s">
        <v>68</v>
      </c>
      <c r="B9" s="101"/>
      <c r="C9" s="101"/>
      <c r="D9" s="101"/>
      <c r="E9" s="101"/>
      <c r="F9" s="80"/>
      <c r="G9" s="101"/>
      <c r="H9" s="101"/>
      <c r="I9" s="101"/>
      <c r="J9" s="101"/>
      <c r="K9" s="101"/>
    </row>
    <row r="10" spans="1:11" ht="55" customHeight="1" thickTop="1" thickBot="1" x14ac:dyDescent="0.4">
      <c r="A10" s="140" t="s">
        <v>30</v>
      </c>
      <c r="B10" s="286"/>
      <c r="C10" s="279"/>
      <c r="D10" s="276"/>
      <c r="E10" s="276"/>
      <c r="F10" s="276"/>
      <c r="G10" s="101"/>
      <c r="H10" s="101"/>
      <c r="I10" s="101"/>
      <c r="J10" s="101"/>
      <c r="K10" s="101"/>
    </row>
    <row r="11" spans="1:11" ht="110.15" customHeight="1" thickTop="1" thickBot="1" x14ac:dyDescent="0.4">
      <c r="A11" s="141" t="s">
        <v>31</v>
      </c>
      <c r="B11" s="288"/>
      <c r="C11" s="279"/>
      <c r="D11" s="276"/>
      <c r="E11" s="276"/>
      <c r="F11" s="276"/>
      <c r="G11" s="101"/>
      <c r="H11" s="194"/>
      <c r="I11" s="194"/>
      <c r="J11" s="101"/>
      <c r="K11" s="101"/>
    </row>
    <row r="12" spans="1:11" ht="15.5" thickTop="1" thickBot="1" x14ac:dyDescent="0.4">
      <c r="A12" s="300" t="s">
        <v>32</v>
      </c>
      <c r="B12" s="289"/>
      <c r="C12" s="276"/>
      <c r="D12" s="276"/>
      <c r="E12" s="276"/>
      <c r="F12" s="276"/>
      <c r="G12" s="101"/>
      <c r="H12" s="101"/>
      <c r="I12" s="101"/>
      <c r="J12" s="101"/>
      <c r="K12" s="101"/>
    </row>
    <row r="13" spans="1:11" ht="45" customHeight="1" thickTop="1" thickBot="1" x14ac:dyDescent="0.4">
      <c r="A13" s="140" t="s">
        <v>65</v>
      </c>
      <c r="B13" s="286"/>
      <c r="C13" s="277"/>
      <c r="D13" s="278"/>
      <c r="E13" s="278"/>
      <c r="F13" s="278"/>
      <c r="G13" s="101"/>
      <c r="H13" s="101"/>
      <c r="I13" s="101"/>
      <c r="J13" s="101"/>
      <c r="K13" s="101"/>
    </row>
    <row r="14" spans="1:11" ht="15" thickTop="1" x14ac:dyDescent="0.35">
      <c r="A14" s="101"/>
      <c r="B14" s="101"/>
      <c r="C14" s="101"/>
      <c r="D14" s="101"/>
      <c r="E14" s="101"/>
      <c r="F14" s="80"/>
      <c r="G14" s="101"/>
      <c r="H14" s="101"/>
      <c r="I14" s="101"/>
      <c r="J14" s="101"/>
      <c r="K14" s="101"/>
    </row>
    <row r="15" spans="1:11" ht="47.5" thickBot="1" x14ac:dyDescent="0.4">
      <c r="A15" s="72" t="s">
        <v>69</v>
      </c>
      <c r="B15" s="101"/>
      <c r="C15" s="209" t="s">
        <v>73</v>
      </c>
      <c r="D15" s="101"/>
      <c r="E15" s="101"/>
      <c r="F15" s="101"/>
      <c r="G15" s="101"/>
      <c r="H15" s="101"/>
      <c r="I15" s="101"/>
      <c r="J15" s="101"/>
      <c r="K15" s="101"/>
    </row>
    <row r="16" spans="1:11" ht="75" customHeight="1" thickBot="1" x14ac:dyDescent="0.4">
      <c r="A16" s="142" t="s">
        <v>138</v>
      </c>
      <c r="B16" s="143"/>
      <c r="C16" s="284"/>
      <c r="D16" s="285"/>
      <c r="E16" s="276"/>
      <c r="F16" s="276"/>
      <c r="G16" s="276"/>
      <c r="H16" s="101"/>
      <c r="I16" s="101"/>
      <c r="J16" s="101"/>
      <c r="K16" s="101"/>
    </row>
    <row r="17" spans="1:11" ht="60.75" customHeight="1" x14ac:dyDescent="0.35">
      <c r="A17" s="174" t="s">
        <v>140</v>
      </c>
      <c r="B17" s="197"/>
      <c r="C17" s="247" t="s">
        <v>150</v>
      </c>
      <c r="D17" s="247"/>
      <c r="E17" s="247"/>
      <c r="F17" s="247"/>
      <c r="G17" s="247"/>
      <c r="H17" s="101"/>
      <c r="I17" s="101"/>
      <c r="J17" s="101"/>
      <c r="K17" s="101"/>
    </row>
    <row r="18" spans="1:11" ht="12" customHeight="1" x14ac:dyDescent="0.35">
      <c r="A18" s="101"/>
      <c r="B18" s="101"/>
      <c r="C18" s="247" t="s">
        <v>205</v>
      </c>
      <c r="D18" s="247"/>
      <c r="E18" s="247"/>
      <c r="F18" s="247"/>
      <c r="G18" s="247"/>
      <c r="H18" s="101"/>
      <c r="I18" s="101"/>
      <c r="J18" s="101"/>
      <c r="K18" s="101"/>
    </row>
    <row r="19" spans="1:11" s="49" customFormat="1" ht="12" customHeight="1" x14ac:dyDescent="0.35">
      <c r="A19" s="101"/>
      <c r="B19" s="101"/>
      <c r="C19" s="247" t="s">
        <v>151</v>
      </c>
      <c r="D19" s="247"/>
      <c r="E19" s="247"/>
      <c r="F19" s="247"/>
      <c r="G19" s="247"/>
      <c r="H19" s="101"/>
      <c r="I19" s="101"/>
      <c r="J19" s="101"/>
      <c r="K19" s="101"/>
    </row>
    <row r="20" spans="1:11" s="49" customFormat="1" ht="12" customHeight="1" x14ac:dyDescent="0.35">
      <c r="A20" s="101"/>
      <c r="B20" s="101"/>
      <c r="C20" s="247"/>
      <c r="D20" s="247"/>
      <c r="E20" s="247"/>
      <c r="F20" s="247"/>
      <c r="G20" s="247"/>
      <c r="H20" s="101"/>
      <c r="I20" s="101"/>
      <c r="J20" s="101"/>
      <c r="K20" s="101"/>
    </row>
    <row r="21" spans="1:11" ht="12" customHeight="1" x14ac:dyDescent="0.35">
      <c r="A21" s="101"/>
      <c r="B21" s="101"/>
      <c r="C21" s="101"/>
      <c r="D21" s="101"/>
      <c r="E21" s="101"/>
      <c r="F21" s="80"/>
      <c r="G21" s="101"/>
      <c r="H21" s="101"/>
      <c r="I21" s="101"/>
      <c r="J21" s="101"/>
      <c r="K21" s="101"/>
    </row>
    <row r="22" spans="1:11" ht="12" customHeight="1" x14ac:dyDescent="0.35">
      <c r="A22" s="145"/>
      <c r="B22" s="101"/>
      <c r="C22" s="101"/>
      <c r="D22" s="101"/>
      <c r="E22" s="130"/>
      <c r="F22" s="130"/>
      <c r="G22" s="130"/>
      <c r="H22" s="130"/>
      <c r="I22" s="101"/>
      <c r="J22" s="101"/>
      <c r="K22" s="101"/>
    </row>
    <row r="23" spans="1:11" ht="17.25" customHeight="1" x14ac:dyDescent="0.35">
      <c r="A23" s="146"/>
      <c r="B23" s="146"/>
      <c r="C23" s="146"/>
      <c r="D23" s="101"/>
      <c r="E23" s="101"/>
      <c r="F23" s="80"/>
      <c r="G23" s="101"/>
      <c r="H23" s="101"/>
      <c r="I23" s="101"/>
      <c r="J23" s="101"/>
      <c r="K23" s="101"/>
    </row>
    <row r="24" spans="1:11" ht="16" thickBot="1" x14ac:dyDescent="0.4">
      <c r="A24" s="72" t="s">
        <v>142</v>
      </c>
      <c r="B24" s="72"/>
      <c r="C24" s="101"/>
      <c r="D24" s="101"/>
      <c r="E24" s="101"/>
      <c r="F24" s="80"/>
      <c r="G24" s="101"/>
      <c r="H24" s="101"/>
      <c r="I24" s="101"/>
      <c r="J24" s="101"/>
      <c r="K24" s="101"/>
    </row>
    <row r="25" spans="1:11" ht="16" thickTop="1" thickBot="1" x14ac:dyDescent="0.4">
      <c r="A25" s="147" t="s">
        <v>234</v>
      </c>
      <c r="B25" s="186"/>
      <c r="C25" s="101"/>
      <c r="D25" s="256" t="s">
        <v>166</v>
      </c>
      <c r="E25" s="257"/>
      <c r="F25" s="257"/>
      <c r="G25" s="257"/>
      <c r="H25" s="258"/>
      <c r="I25" s="101"/>
      <c r="J25" s="101"/>
      <c r="K25" s="101"/>
    </row>
    <row r="26" spans="1:11" ht="18.75" customHeight="1" thickBot="1" x14ac:dyDescent="0.4">
      <c r="A26" s="195" t="s">
        <v>57</v>
      </c>
      <c r="B26" s="148"/>
      <c r="C26" s="101"/>
      <c r="D26" s="259" t="s">
        <v>177</v>
      </c>
      <c r="E26" s="247"/>
      <c r="F26" s="247"/>
      <c r="G26" s="247"/>
      <c r="H26" s="260"/>
      <c r="I26" s="101"/>
      <c r="J26" s="101"/>
      <c r="K26" s="101"/>
    </row>
    <row r="27" spans="1:11" ht="15" thickBot="1" x14ac:dyDescent="0.4">
      <c r="A27" s="150" t="s">
        <v>5</v>
      </c>
      <c r="B27" s="151">
        <v>1</v>
      </c>
      <c r="C27" s="101"/>
      <c r="D27" s="259" t="s">
        <v>178</v>
      </c>
      <c r="E27" s="247"/>
      <c r="F27" s="247"/>
      <c r="G27" s="247"/>
      <c r="H27" s="260"/>
      <c r="I27" s="101"/>
      <c r="J27" s="101"/>
      <c r="K27" s="101"/>
    </row>
    <row r="28" spans="1:11" ht="15" thickBot="1" x14ac:dyDescent="0.4">
      <c r="A28" s="152" t="s">
        <v>6</v>
      </c>
      <c r="B28" s="196">
        <f>(10^($B$25/10))*$B$27</f>
        <v>1</v>
      </c>
      <c r="C28" s="101"/>
      <c r="D28" s="259" t="s">
        <v>163</v>
      </c>
      <c r="E28" s="247"/>
      <c r="F28" s="247"/>
      <c r="G28" s="247"/>
      <c r="H28" s="260"/>
      <c r="I28" s="101"/>
      <c r="J28" s="101"/>
      <c r="K28" s="101"/>
    </row>
    <row r="29" spans="1:11" ht="38.25" customHeight="1" x14ac:dyDescent="0.35">
      <c r="A29" s="197" t="s">
        <v>241</v>
      </c>
      <c r="B29" s="197"/>
      <c r="C29" s="101"/>
      <c r="D29" s="259" t="s">
        <v>168</v>
      </c>
      <c r="E29" s="247"/>
      <c r="F29" s="247"/>
      <c r="G29" s="247"/>
      <c r="H29" s="260"/>
      <c r="I29" s="101"/>
      <c r="J29" s="101"/>
      <c r="K29" s="101"/>
    </row>
    <row r="30" spans="1:11" ht="12" customHeight="1" thickBot="1" x14ac:dyDescent="0.4">
      <c r="A30" s="101"/>
      <c r="B30" s="101"/>
      <c r="C30" s="101"/>
      <c r="D30" s="261" t="s">
        <v>169</v>
      </c>
      <c r="E30" s="262"/>
      <c r="F30" s="262"/>
      <c r="G30" s="262"/>
      <c r="H30" s="263"/>
      <c r="I30" s="101"/>
      <c r="J30" s="101"/>
      <c r="K30" s="101"/>
    </row>
    <row r="31" spans="1:11" ht="15.5" thickTop="1" thickBot="1" x14ac:dyDescent="0.4">
      <c r="A31" s="155" t="s">
        <v>72</v>
      </c>
      <c r="B31" s="101"/>
      <c r="C31" s="101"/>
      <c r="D31" s="101"/>
      <c r="E31" s="101"/>
      <c r="F31" s="101"/>
      <c r="G31" s="101"/>
      <c r="H31" s="101"/>
      <c r="I31" s="101"/>
      <c r="J31" s="101"/>
      <c r="K31" s="101"/>
    </row>
    <row r="32" spans="1:11" ht="26.5" thickBot="1" x14ac:dyDescent="0.4">
      <c r="A32" s="157"/>
      <c r="B32" s="158" t="s">
        <v>47</v>
      </c>
      <c r="C32" s="167" t="s">
        <v>26</v>
      </c>
      <c r="D32" s="167" t="s">
        <v>19</v>
      </c>
      <c r="E32" s="167" t="s">
        <v>1</v>
      </c>
      <c r="F32" s="167" t="s">
        <v>13</v>
      </c>
      <c r="G32" s="167" t="s">
        <v>14</v>
      </c>
      <c r="H32" s="102"/>
      <c r="I32" s="102"/>
      <c r="J32" s="101"/>
      <c r="K32" s="101"/>
    </row>
    <row r="33" spans="1:12" ht="36" customHeight="1" thickBot="1" x14ac:dyDescent="0.4">
      <c r="A33" s="101"/>
      <c r="B33" s="159" t="s">
        <v>139</v>
      </c>
      <c r="C33" s="160">
        <v>199</v>
      </c>
      <c r="D33" s="160">
        <v>198</v>
      </c>
      <c r="E33" s="160">
        <v>173</v>
      </c>
      <c r="F33" s="160">
        <v>201</v>
      </c>
      <c r="G33" s="160">
        <v>219</v>
      </c>
      <c r="H33" s="102"/>
      <c r="I33" s="102"/>
      <c r="J33" s="101"/>
      <c r="K33" s="101"/>
    </row>
    <row r="34" spans="1:12" ht="27" thickBot="1" x14ac:dyDescent="0.4">
      <c r="A34" s="101"/>
      <c r="B34" s="161" t="s">
        <v>64</v>
      </c>
      <c r="C34" s="162" t="e">
        <f>($B$28*PI())/(10^((C33-C45)/10)*$B$26)</f>
        <v>#NUM!</v>
      </c>
      <c r="D34" s="162" t="e">
        <f>($B$28*PI())/(10^((D33-D45)/10)*$B$26)</f>
        <v>#NUM!</v>
      </c>
      <c r="E34" s="162" t="e">
        <f>($B$28*PI())/(10^((E33-E45)/10)*$B$26)</f>
        <v>#NUM!</v>
      </c>
      <c r="F34" s="162" t="e">
        <f>($B$28*PI())/(10^((F33-F45)/10)*$B$26)</f>
        <v>#NUM!</v>
      </c>
      <c r="G34" s="162" t="e">
        <f>($B$28*PI())/(10^((G33-G45)/10)*$B$26)</f>
        <v>#NUM!</v>
      </c>
      <c r="H34" s="102"/>
      <c r="I34" s="102"/>
      <c r="J34" s="101"/>
      <c r="K34" s="101"/>
    </row>
    <row r="35" spans="1:12" ht="12" customHeight="1" x14ac:dyDescent="0.35">
      <c r="A35" s="101"/>
      <c r="B35" s="95"/>
      <c r="C35" s="101"/>
      <c r="D35" s="101"/>
      <c r="E35" s="101"/>
      <c r="F35" s="101"/>
      <c r="G35" s="101"/>
      <c r="H35" s="101"/>
      <c r="I35" s="101"/>
      <c r="J35" s="101"/>
      <c r="K35" s="101"/>
    </row>
    <row r="36" spans="1:12" ht="12" customHeight="1" x14ac:dyDescent="0.35">
      <c r="A36" s="101"/>
      <c r="B36" s="95"/>
      <c r="C36" s="101"/>
      <c r="D36" s="101"/>
      <c r="E36" s="101"/>
      <c r="F36" s="101"/>
      <c r="G36" s="101"/>
      <c r="H36" s="101"/>
      <c r="I36" s="101"/>
      <c r="J36" s="101"/>
      <c r="K36" s="101"/>
    </row>
    <row r="37" spans="1:12" x14ac:dyDescent="0.35">
      <c r="A37" s="163" t="s">
        <v>71</v>
      </c>
      <c r="B37" s="166"/>
      <c r="C37" s="165"/>
      <c r="D37" s="165"/>
      <c r="E37" s="165"/>
      <c r="F37" s="165"/>
      <c r="G37" s="165"/>
      <c r="H37" s="166"/>
      <c r="I37" s="165"/>
      <c r="J37" s="101"/>
      <c r="K37" s="101"/>
    </row>
    <row r="38" spans="1:12" ht="15" thickBot="1" x14ac:dyDescent="0.4">
      <c r="A38" s="101"/>
      <c r="B38" s="101"/>
      <c r="C38" s="101"/>
      <c r="D38" s="101"/>
      <c r="E38" s="101"/>
      <c r="F38" s="101"/>
      <c r="G38" s="101"/>
      <c r="H38" s="101"/>
      <c r="I38" s="101"/>
      <c r="J38" s="101"/>
      <c r="K38" s="101"/>
    </row>
    <row r="39" spans="1:12" ht="26.5" thickBot="1" x14ac:dyDescent="0.4">
      <c r="A39" s="101"/>
      <c r="B39" s="159" t="s">
        <v>23</v>
      </c>
      <c r="C39" s="167" t="s">
        <v>26</v>
      </c>
      <c r="D39" s="167" t="s">
        <v>19</v>
      </c>
      <c r="E39" s="167" t="s">
        <v>1</v>
      </c>
      <c r="F39" s="167" t="s">
        <v>13</v>
      </c>
      <c r="G39" s="167" t="s">
        <v>14</v>
      </c>
      <c r="H39" s="101"/>
      <c r="I39" s="101"/>
      <c r="J39" s="101"/>
      <c r="K39" s="101"/>
    </row>
    <row r="40" spans="1:12" ht="15" thickBot="1" x14ac:dyDescent="0.4">
      <c r="A40" s="145"/>
      <c r="B40" s="168" t="s">
        <v>20</v>
      </c>
      <c r="C40" s="169">
        <v>1</v>
      </c>
      <c r="D40" s="169">
        <v>1.6</v>
      </c>
      <c r="E40" s="169">
        <v>1.8</v>
      </c>
      <c r="F40" s="169">
        <v>1</v>
      </c>
      <c r="G40" s="169">
        <v>2</v>
      </c>
      <c r="H40" s="101"/>
      <c r="I40" s="101"/>
      <c r="J40" s="101"/>
      <c r="K40" s="101"/>
    </row>
    <row r="41" spans="1:12" ht="15" thickBot="1" x14ac:dyDescent="0.4">
      <c r="A41" s="101"/>
      <c r="B41" s="168" t="s">
        <v>21</v>
      </c>
      <c r="C41" s="169">
        <v>2</v>
      </c>
      <c r="D41" s="169">
        <v>2</v>
      </c>
      <c r="E41" s="169">
        <v>2</v>
      </c>
      <c r="F41" s="169">
        <v>2</v>
      </c>
      <c r="G41" s="169">
        <v>2</v>
      </c>
      <c r="H41" s="101"/>
      <c r="I41" s="101"/>
      <c r="J41" s="101"/>
      <c r="K41" s="101"/>
    </row>
    <row r="42" spans="1:12" ht="15.5" thickBot="1" x14ac:dyDescent="0.45">
      <c r="A42" s="101"/>
      <c r="B42" s="12" t="s">
        <v>24</v>
      </c>
      <c r="C42" s="13">
        <v>0.2</v>
      </c>
      <c r="D42" s="13">
        <v>8.8000000000000007</v>
      </c>
      <c r="E42" s="13">
        <v>12</v>
      </c>
      <c r="F42" s="13">
        <v>1.9</v>
      </c>
      <c r="G42" s="13">
        <v>0.94</v>
      </c>
      <c r="H42" s="101"/>
      <c r="I42" s="101"/>
      <c r="J42" s="101"/>
      <c r="K42" s="101"/>
    </row>
    <row r="43" spans="1:12" ht="15.5" thickBot="1" x14ac:dyDescent="0.45">
      <c r="A43" s="101"/>
      <c r="B43" s="12" t="s">
        <v>25</v>
      </c>
      <c r="C43" s="13">
        <v>19</v>
      </c>
      <c r="D43" s="13">
        <v>110</v>
      </c>
      <c r="E43" s="13">
        <v>140</v>
      </c>
      <c r="F43" s="13">
        <v>30</v>
      </c>
      <c r="G43" s="13">
        <v>25</v>
      </c>
      <c r="H43" s="113" t="s">
        <v>276</v>
      </c>
      <c r="I43" s="113"/>
      <c r="J43" s="113"/>
      <c r="K43" s="317"/>
      <c r="L43" s="49"/>
    </row>
    <row r="44" spans="1:12" ht="15" thickBot="1" x14ac:dyDescent="0.4">
      <c r="A44" s="101"/>
      <c r="B44" s="168" t="s">
        <v>22</v>
      </c>
      <c r="C44" s="169">
        <v>0.13</v>
      </c>
      <c r="D44" s="169">
        <v>1.2</v>
      </c>
      <c r="E44" s="169">
        <v>1.36</v>
      </c>
      <c r="F44" s="169">
        <v>0.75</v>
      </c>
      <c r="G44" s="169">
        <v>0.64</v>
      </c>
      <c r="H44" s="113" t="s">
        <v>274</v>
      </c>
      <c r="I44" s="113"/>
      <c r="J44" s="113"/>
      <c r="K44" s="317"/>
      <c r="L44" s="49"/>
    </row>
    <row r="45" spans="1:12" ht="15" thickBot="1" x14ac:dyDescent="0.4">
      <c r="A45" s="101"/>
      <c r="B45" s="157" t="s">
        <v>220</v>
      </c>
      <c r="C45" s="170" t="e">
        <f>((LOG10(C50)*10))+C44</f>
        <v>#NUM!</v>
      </c>
      <c r="D45" s="170" t="e">
        <f>((LOG10(D50)*10))+D44</f>
        <v>#NUM!</v>
      </c>
      <c r="E45" s="170" t="e">
        <f>((LOG10(E50)*10))+E44</f>
        <v>#NUM!</v>
      </c>
      <c r="F45" s="170" t="e">
        <f>((LOG10(F50)*10))+F44</f>
        <v>#NUM!</v>
      </c>
      <c r="G45" s="170" t="e">
        <f>((LOG10(G50)*10))+G44</f>
        <v>#NUM!</v>
      </c>
      <c r="H45" s="113" t="s">
        <v>275</v>
      </c>
      <c r="I45" s="317"/>
      <c r="J45" s="317"/>
      <c r="K45" s="317"/>
      <c r="L45" s="49"/>
    </row>
    <row r="46" spans="1:12" ht="15" customHeight="1" x14ac:dyDescent="0.35">
      <c r="A46" s="101"/>
      <c r="B46" s="130"/>
      <c r="C46" s="101"/>
      <c r="D46" s="101"/>
      <c r="E46" s="101"/>
      <c r="F46" s="101"/>
      <c r="G46" s="101"/>
      <c r="H46" s="101"/>
      <c r="I46" s="101"/>
      <c r="J46" s="101"/>
      <c r="K46" s="101"/>
    </row>
    <row r="47" spans="1:12" ht="24.75" customHeight="1" x14ac:dyDescent="0.35">
      <c r="A47" s="101"/>
      <c r="B47" s="130"/>
      <c r="C47" s="172">
        <f>(($B$16/C42)^(2*(C40)))</f>
        <v>0</v>
      </c>
      <c r="D47" s="172">
        <f>(($B$16/D42)^(2*(D40)))</f>
        <v>0</v>
      </c>
      <c r="E47" s="172">
        <f>(($B$16/E42)^(2*(E40)))</f>
        <v>0</v>
      </c>
      <c r="F47" s="172">
        <f>(($B$16/F42)^(2*(F40)))</f>
        <v>0</v>
      </c>
      <c r="G47" s="172">
        <f>(($B$16/G42)^(2*(G40)))</f>
        <v>0</v>
      </c>
      <c r="H47" s="101"/>
      <c r="I47" s="101"/>
      <c r="J47" s="101"/>
      <c r="K47" s="101"/>
    </row>
    <row r="48" spans="1:12" x14ac:dyDescent="0.35">
      <c r="A48" s="101"/>
      <c r="B48" s="101"/>
      <c r="C48" s="172">
        <f t="shared" ref="C48:G49" si="0">(1+($B$16/C42)^2)^C40</f>
        <v>1</v>
      </c>
      <c r="D48" s="172">
        <f t="shared" si="0"/>
        <v>1</v>
      </c>
      <c r="E48" s="172">
        <f t="shared" si="0"/>
        <v>1</v>
      </c>
      <c r="F48" s="172">
        <f t="shared" si="0"/>
        <v>1</v>
      </c>
      <c r="G48" s="172">
        <f t="shared" si="0"/>
        <v>1</v>
      </c>
      <c r="H48" s="101"/>
      <c r="I48" s="101"/>
      <c r="J48" s="101"/>
      <c r="K48" s="101"/>
    </row>
    <row r="49" spans="1:11" x14ac:dyDescent="0.35">
      <c r="A49" s="101"/>
      <c r="B49" s="101"/>
      <c r="C49" s="172">
        <f t="shared" si="0"/>
        <v>1</v>
      </c>
      <c r="D49" s="172">
        <f t="shared" si="0"/>
        <v>1</v>
      </c>
      <c r="E49" s="172">
        <f t="shared" si="0"/>
        <v>1</v>
      </c>
      <c r="F49" s="172">
        <f t="shared" si="0"/>
        <v>1</v>
      </c>
      <c r="G49" s="172">
        <f t="shared" si="0"/>
        <v>1</v>
      </c>
      <c r="H49" s="101"/>
      <c r="I49" s="101"/>
      <c r="J49" s="101"/>
      <c r="K49" s="101"/>
    </row>
    <row r="50" spans="1:11" x14ac:dyDescent="0.35">
      <c r="A50" s="101"/>
      <c r="B50" s="101"/>
      <c r="C50" s="172">
        <f>C47/(C48*C49)</f>
        <v>0</v>
      </c>
      <c r="D50" s="172">
        <f>D47/(D48*D49)</f>
        <v>0</v>
      </c>
      <c r="E50" s="172">
        <f>E47/(E48*E49)</f>
        <v>0</v>
      </c>
      <c r="F50" s="172">
        <f>F47/(F48*F49)</f>
        <v>0</v>
      </c>
      <c r="G50" s="172">
        <f>G47/(G48*G49)</f>
        <v>0</v>
      </c>
      <c r="H50" s="101"/>
      <c r="I50" s="101"/>
      <c r="J50" s="101"/>
      <c r="K50" s="101"/>
    </row>
    <row r="51" spans="1:11" x14ac:dyDescent="0.35">
      <c r="C51" s="51"/>
      <c r="D51" s="51"/>
      <c r="E51" s="51"/>
      <c r="F51" s="51"/>
      <c r="G51" s="51"/>
    </row>
  </sheetData>
  <sheetProtection algorithmName="SHA-512" hashValue="qL3dy9R2j1ZBXtc3b9VRZd3Khciu+RGKDL+rvdg5sa8VG/3YR6JkBzbdAtlMmwSjT+cZ+KY9BRCUry6bufk3qw==" saltValue="0CMZpxwmoqeCLRplOl/gtw==" spinCount="100000" sheet="1" objects="1" scenarios="1"/>
  <printOptions gridLines="1"/>
  <pageMargins left="0.7" right="0.7" top="0.75" bottom="0.75" header="0.3" footer="0.3"/>
  <pageSetup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6"/>
  <sheetViews>
    <sheetView topLeftCell="A37" workbookViewId="0">
      <selection activeCell="C41" sqref="C41"/>
    </sheetView>
  </sheetViews>
  <sheetFormatPr defaultColWidth="9.1796875" defaultRowHeight="14.5" x14ac:dyDescent="0.35"/>
  <cols>
    <col min="1" max="1" width="34.81640625" style="49" customWidth="1"/>
    <col min="2" max="2" width="25.7265625" style="49" customWidth="1"/>
    <col min="3" max="3" width="20.7265625" style="49" customWidth="1"/>
    <col min="4" max="4" width="14.453125" style="49" customWidth="1"/>
    <col min="5" max="5" width="16.1796875" style="49" customWidth="1"/>
    <col min="6" max="6" width="13.81640625" style="49" customWidth="1"/>
    <col min="7" max="7" width="13.54296875" style="49" customWidth="1"/>
    <col min="8" max="8" width="17.7265625" style="49" customWidth="1"/>
    <col min="9" max="16384" width="9.1796875" style="49"/>
  </cols>
  <sheetData>
    <row r="1" spans="1:12" s="67" customFormat="1" ht="21" thickTop="1" thickBot="1" x14ac:dyDescent="0.45">
      <c r="A1" s="198" t="s">
        <v>101</v>
      </c>
      <c r="B1" s="199"/>
      <c r="C1" s="199"/>
      <c r="D1" s="199"/>
      <c r="E1" s="199"/>
      <c r="F1" s="199"/>
      <c r="G1" s="199"/>
      <c r="H1" s="199"/>
      <c r="I1" s="200"/>
    </row>
    <row r="2" spans="1:12" s="11" customFormat="1" ht="18" customHeight="1" thickTop="1" x14ac:dyDescent="0.5">
      <c r="A2" s="136" t="s">
        <v>306</v>
      </c>
      <c r="B2" s="80"/>
      <c r="C2" s="80"/>
      <c r="D2" s="80"/>
      <c r="E2" s="80"/>
      <c r="F2" s="80"/>
      <c r="G2" s="80"/>
      <c r="H2" s="80"/>
      <c r="I2" s="80"/>
      <c r="J2" s="101"/>
      <c r="K2" s="101"/>
      <c r="L2" s="101"/>
    </row>
    <row r="3" spans="1:12" ht="15" thickBot="1" x14ac:dyDescent="0.4">
      <c r="A3" s="101" t="s">
        <v>18</v>
      </c>
      <c r="B3" s="101"/>
      <c r="C3" s="80"/>
      <c r="D3" s="101"/>
      <c r="E3" s="101"/>
      <c r="F3" s="80"/>
      <c r="G3" s="101"/>
      <c r="H3" s="101"/>
      <c r="I3" s="101"/>
      <c r="J3" s="101"/>
      <c r="K3" s="101"/>
      <c r="L3" s="101"/>
    </row>
    <row r="4" spans="1:12" ht="15" thickBot="1" x14ac:dyDescent="0.4">
      <c r="A4" s="137"/>
      <c r="B4" s="72" t="s">
        <v>210</v>
      </c>
      <c r="C4" s="72"/>
      <c r="D4" s="72"/>
      <c r="E4" s="101"/>
      <c r="F4" s="80"/>
      <c r="G4" s="101"/>
      <c r="H4" s="101"/>
      <c r="I4" s="101"/>
      <c r="J4" s="101"/>
      <c r="K4" s="101"/>
      <c r="L4" s="101"/>
    </row>
    <row r="5" spans="1:12" ht="15" thickBot="1" x14ac:dyDescent="0.4">
      <c r="A5" s="138"/>
      <c r="B5" s="125" t="s">
        <v>99</v>
      </c>
      <c r="C5" s="125"/>
      <c r="D5" s="125"/>
      <c r="E5" s="129"/>
      <c r="F5" s="80"/>
      <c r="G5" s="101"/>
      <c r="H5" s="101"/>
      <c r="I5" s="101"/>
      <c r="J5" s="101"/>
      <c r="K5" s="101"/>
      <c r="L5" s="101"/>
    </row>
    <row r="6" spans="1:12" ht="15" thickBot="1" x14ac:dyDescent="0.4">
      <c r="A6" s="139"/>
      <c r="B6" s="72" t="s">
        <v>4</v>
      </c>
      <c r="C6" s="72"/>
      <c r="D6" s="72"/>
      <c r="E6" s="101"/>
      <c r="F6" s="80"/>
      <c r="G6" s="101"/>
      <c r="H6" s="101"/>
      <c r="I6" s="101"/>
      <c r="J6" s="101"/>
      <c r="K6" s="101"/>
      <c r="L6" s="101"/>
    </row>
    <row r="7" spans="1:12" x14ac:dyDescent="0.35">
      <c r="A7" s="101"/>
      <c r="B7" s="101"/>
      <c r="C7" s="101"/>
      <c r="D7" s="101"/>
      <c r="E7" s="101"/>
      <c r="F7" s="80"/>
      <c r="G7" s="101"/>
      <c r="H7" s="101"/>
      <c r="I7" s="101"/>
      <c r="J7" s="101"/>
      <c r="K7" s="101"/>
      <c r="L7" s="101"/>
    </row>
    <row r="8" spans="1:12" ht="12" customHeight="1" x14ac:dyDescent="0.35">
      <c r="A8" s="101"/>
      <c r="B8" s="101"/>
      <c r="C8" s="101"/>
      <c r="D8" s="101"/>
      <c r="E8" s="101"/>
      <c r="F8" s="80"/>
      <c r="G8" s="101"/>
      <c r="H8" s="101"/>
      <c r="I8" s="101"/>
      <c r="J8" s="101"/>
      <c r="K8" s="101"/>
      <c r="L8" s="101"/>
    </row>
    <row r="9" spans="1:12" s="11" customFormat="1" ht="16.5" customHeight="1" thickBot="1" x14ac:dyDescent="0.55000000000000004">
      <c r="A9" s="72" t="s">
        <v>68</v>
      </c>
      <c r="B9" s="101"/>
      <c r="C9" s="80"/>
      <c r="D9" s="80"/>
      <c r="E9" s="80"/>
      <c r="F9" s="80"/>
      <c r="G9" s="80"/>
      <c r="H9" s="80"/>
      <c r="I9" s="80"/>
      <c r="J9" s="101"/>
      <c r="K9" s="101"/>
      <c r="L9" s="101"/>
    </row>
    <row r="10" spans="1:12" ht="55" customHeight="1" thickTop="1" thickBot="1" x14ac:dyDescent="0.4">
      <c r="A10" s="140" t="s">
        <v>30</v>
      </c>
      <c r="B10" s="286"/>
      <c r="C10" s="279"/>
      <c r="D10" s="276"/>
      <c r="E10" s="276"/>
      <c r="F10" s="276"/>
      <c r="G10" s="101"/>
      <c r="H10" s="101"/>
      <c r="I10" s="101"/>
      <c r="J10" s="101"/>
      <c r="K10" s="101"/>
      <c r="L10" s="101"/>
    </row>
    <row r="11" spans="1:12" ht="110.15" customHeight="1" thickTop="1" thickBot="1" x14ac:dyDescent="0.4">
      <c r="A11" s="141" t="s">
        <v>31</v>
      </c>
      <c r="B11" s="280"/>
      <c r="C11" s="279"/>
      <c r="D11" s="276"/>
      <c r="E11" s="276"/>
      <c r="F11" s="276"/>
      <c r="G11" s="101"/>
      <c r="H11" s="101"/>
      <c r="I11" s="101"/>
      <c r="J11" s="101"/>
      <c r="K11" s="101"/>
      <c r="L11" s="101"/>
    </row>
    <row r="12" spans="1:12" ht="15.5" thickTop="1" thickBot="1" x14ac:dyDescent="0.4">
      <c r="A12" s="300" t="s">
        <v>32</v>
      </c>
      <c r="B12" s="290"/>
      <c r="C12" s="276"/>
      <c r="D12" s="276"/>
      <c r="E12" s="276"/>
      <c r="F12" s="276"/>
      <c r="G12" s="101"/>
      <c r="H12" s="101"/>
      <c r="I12" s="101"/>
      <c r="J12" s="101"/>
      <c r="K12" s="101"/>
      <c r="L12" s="101"/>
    </row>
    <row r="13" spans="1:12" ht="45" customHeight="1" thickTop="1" thickBot="1" x14ac:dyDescent="0.4">
      <c r="A13" s="140" t="s">
        <v>65</v>
      </c>
      <c r="B13" s="280"/>
      <c r="C13" s="277"/>
      <c r="D13" s="278"/>
      <c r="E13" s="278"/>
      <c r="F13" s="278"/>
      <c r="G13" s="101"/>
      <c r="H13" s="101"/>
      <c r="I13" s="101"/>
      <c r="J13" s="101"/>
      <c r="K13" s="101"/>
      <c r="L13" s="101"/>
    </row>
    <row r="14" spans="1:12" ht="15" thickTop="1" x14ac:dyDescent="0.35">
      <c r="A14" s="81"/>
      <c r="B14" s="131"/>
      <c r="C14" s="131"/>
      <c r="D14" s="131"/>
      <c r="E14" s="131"/>
      <c r="F14" s="131"/>
      <c r="G14" s="101"/>
      <c r="H14" s="101"/>
      <c r="I14" s="101"/>
      <c r="J14" s="101"/>
      <c r="K14" s="101"/>
      <c r="L14" s="101"/>
    </row>
    <row r="15" spans="1:12" ht="47.5" thickBot="1" x14ac:dyDescent="0.4">
      <c r="A15" s="72" t="s">
        <v>69</v>
      </c>
      <c r="B15" s="101"/>
      <c r="C15" s="209" t="s">
        <v>73</v>
      </c>
      <c r="D15" s="101"/>
      <c r="E15" s="101"/>
      <c r="F15" s="101"/>
      <c r="G15" s="101"/>
      <c r="H15" s="101"/>
      <c r="I15" s="101"/>
      <c r="J15" s="101"/>
      <c r="K15" s="101"/>
      <c r="L15" s="101"/>
    </row>
    <row r="16" spans="1:12" ht="75" customHeight="1" thickBot="1" x14ac:dyDescent="0.4">
      <c r="A16" s="142" t="s">
        <v>138</v>
      </c>
      <c r="B16" s="143"/>
      <c r="C16" s="284"/>
      <c r="D16" s="285"/>
      <c r="E16" s="276"/>
      <c r="F16" s="276"/>
      <c r="G16" s="276"/>
      <c r="H16" s="101"/>
      <c r="I16" s="101"/>
      <c r="J16" s="101"/>
      <c r="K16" s="101"/>
      <c r="L16" s="101"/>
    </row>
    <row r="17" spans="1:12" ht="57" customHeight="1" x14ac:dyDescent="0.35">
      <c r="A17" s="174" t="s">
        <v>140</v>
      </c>
      <c r="B17" s="197"/>
      <c r="C17" s="247" t="s">
        <v>150</v>
      </c>
      <c r="D17" s="247"/>
      <c r="E17" s="247"/>
      <c r="F17" s="247"/>
      <c r="G17" s="247"/>
      <c r="H17" s="101"/>
      <c r="I17" s="101"/>
      <c r="J17" s="101"/>
      <c r="K17" s="101"/>
      <c r="L17" s="101"/>
    </row>
    <row r="18" spans="1:12" ht="12" customHeight="1" x14ac:dyDescent="0.35">
      <c r="A18" s="101"/>
      <c r="B18" s="101"/>
      <c r="C18" s="247" t="s">
        <v>294</v>
      </c>
      <c r="D18" s="247"/>
      <c r="E18" s="247"/>
      <c r="F18" s="247"/>
      <c r="G18" s="247"/>
      <c r="H18" s="101"/>
      <c r="I18" s="101"/>
      <c r="J18" s="101"/>
      <c r="K18" s="101"/>
      <c r="L18" s="101"/>
    </row>
    <row r="19" spans="1:12" ht="12" customHeight="1" x14ac:dyDescent="0.35">
      <c r="A19" s="101"/>
      <c r="B19" s="101"/>
      <c r="C19" s="247" t="s">
        <v>151</v>
      </c>
      <c r="D19" s="247"/>
      <c r="E19" s="247"/>
      <c r="F19" s="247"/>
      <c r="G19" s="247"/>
      <c r="H19" s="101"/>
      <c r="I19" s="101"/>
      <c r="J19" s="101"/>
      <c r="K19" s="101"/>
      <c r="L19" s="101"/>
    </row>
    <row r="20" spans="1:12" ht="12" customHeight="1" x14ac:dyDescent="0.35">
      <c r="A20" s="101"/>
      <c r="B20" s="101"/>
      <c r="C20" s="247"/>
      <c r="D20" s="247"/>
      <c r="E20" s="247"/>
      <c r="F20" s="247"/>
      <c r="G20" s="247"/>
      <c r="H20" s="101"/>
      <c r="I20" s="101"/>
      <c r="J20" s="101"/>
      <c r="K20" s="101"/>
      <c r="L20" s="101"/>
    </row>
    <row r="21" spans="1:12" ht="12" customHeight="1" x14ac:dyDescent="0.35">
      <c r="A21" s="81"/>
      <c r="B21" s="131"/>
      <c r="C21" s="131"/>
      <c r="D21" s="131"/>
      <c r="E21" s="131"/>
      <c r="F21" s="131"/>
      <c r="G21" s="101"/>
      <c r="H21" s="101"/>
      <c r="I21" s="101"/>
      <c r="J21" s="101"/>
      <c r="K21" s="101"/>
      <c r="L21" s="101"/>
    </row>
    <row r="22" spans="1:12" x14ac:dyDescent="0.35">
      <c r="A22" s="72" t="s">
        <v>70</v>
      </c>
      <c r="B22" s="72"/>
      <c r="C22" s="131"/>
      <c r="D22" s="131"/>
      <c r="E22" s="131"/>
      <c r="F22" s="131"/>
      <c r="G22" s="101"/>
      <c r="H22" s="101"/>
      <c r="I22" s="101"/>
      <c r="J22" s="101"/>
      <c r="K22" s="101"/>
      <c r="L22" s="101"/>
    </row>
    <row r="23" spans="1:12" x14ac:dyDescent="0.35">
      <c r="A23" s="145" t="s">
        <v>280</v>
      </c>
      <c r="B23" s="101"/>
      <c r="C23" s="101"/>
      <c r="D23" s="101"/>
      <c r="E23" s="101"/>
      <c r="F23" s="80"/>
      <c r="G23" s="101"/>
      <c r="H23" s="101"/>
      <c r="I23" s="101"/>
      <c r="J23" s="101"/>
      <c r="K23" s="101"/>
      <c r="L23" s="101"/>
    </row>
    <row r="24" spans="1:12" ht="16" thickBot="1" x14ac:dyDescent="0.4">
      <c r="A24" s="163" t="s">
        <v>285</v>
      </c>
      <c r="B24" s="166"/>
      <c r="C24" s="165"/>
      <c r="D24" s="165"/>
      <c r="E24" s="165"/>
      <c r="F24" s="165"/>
      <c r="G24" s="165"/>
      <c r="H24" s="165"/>
      <c r="I24" s="165"/>
      <c r="J24" s="101"/>
      <c r="K24" s="101"/>
      <c r="L24" s="101"/>
    </row>
    <row r="25" spans="1:12" ht="15.5" thickBot="1" x14ac:dyDescent="0.45">
      <c r="A25" s="149" t="s">
        <v>244</v>
      </c>
      <c r="B25" s="206"/>
      <c r="C25" s="101"/>
      <c r="D25" s="101"/>
      <c r="E25" s="101"/>
      <c r="F25" s="80"/>
      <c r="G25" s="101"/>
      <c r="H25" s="101"/>
      <c r="I25" s="101"/>
      <c r="J25" s="101"/>
      <c r="K25" s="101"/>
      <c r="L25" s="101"/>
    </row>
    <row r="26" spans="1:12" ht="15.5" thickTop="1" thickBot="1" x14ac:dyDescent="0.4">
      <c r="A26" s="207" t="s">
        <v>57</v>
      </c>
      <c r="B26" s="208"/>
      <c r="C26" s="101"/>
      <c r="D26" s="256" t="s">
        <v>166</v>
      </c>
      <c r="E26" s="257"/>
      <c r="F26" s="257"/>
      <c r="G26" s="257"/>
      <c r="H26" s="258"/>
      <c r="I26" s="101"/>
      <c r="J26" s="101"/>
      <c r="K26" s="101"/>
      <c r="L26" s="101"/>
    </row>
    <row r="27" spans="1:12" ht="15" thickBot="1" x14ac:dyDescent="0.4">
      <c r="A27" s="154" t="s">
        <v>74</v>
      </c>
      <c r="B27" s="208"/>
      <c r="C27" s="101"/>
      <c r="D27" s="259" t="s">
        <v>167</v>
      </c>
      <c r="E27" s="247"/>
      <c r="F27" s="247"/>
      <c r="G27" s="247"/>
      <c r="H27" s="260"/>
      <c r="I27" s="101"/>
      <c r="J27" s="101"/>
      <c r="K27" s="101"/>
      <c r="L27" s="101"/>
    </row>
    <row r="28" spans="1:12" ht="15" thickBot="1" x14ac:dyDescent="0.4">
      <c r="A28" s="152" t="s">
        <v>6</v>
      </c>
      <c r="B28" s="196" t="e">
        <f>(10^($B$25/10))/$B$27</f>
        <v>#DIV/0!</v>
      </c>
      <c r="C28" s="101"/>
      <c r="D28" s="259" t="s">
        <v>179</v>
      </c>
      <c r="E28" s="247"/>
      <c r="F28" s="247"/>
      <c r="G28" s="247"/>
      <c r="H28" s="260"/>
      <c r="I28" s="101"/>
      <c r="J28" s="101"/>
      <c r="K28" s="101"/>
      <c r="L28" s="101"/>
    </row>
    <row r="29" spans="1:12" x14ac:dyDescent="0.35">
      <c r="A29" s="78" t="s">
        <v>240</v>
      </c>
      <c r="B29" s="95"/>
      <c r="C29" s="101"/>
      <c r="D29" s="259" t="s">
        <v>180</v>
      </c>
      <c r="E29" s="247"/>
      <c r="F29" s="247"/>
      <c r="G29" s="247"/>
      <c r="H29" s="260"/>
      <c r="I29" s="101"/>
      <c r="J29" s="101"/>
      <c r="K29" s="101"/>
      <c r="L29" s="101"/>
    </row>
    <row r="30" spans="1:12" x14ac:dyDescent="0.35">
      <c r="A30" s="78" t="s">
        <v>312</v>
      </c>
      <c r="B30" s="95"/>
      <c r="C30" s="101"/>
      <c r="D30" s="259" t="s">
        <v>168</v>
      </c>
      <c r="E30" s="247"/>
      <c r="F30" s="247"/>
      <c r="G30" s="247"/>
      <c r="H30" s="260"/>
      <c r="I30" s="101"/>
      <c r="J30" s="101"/>
      <c r="K30" s="101"/>
      <c r="L30" s="101"/>
    </row>
    <row r="31" spans="1:12" ht="12" customHeight="1" thickBot="1" x14ac:dyDescent="0.4">
      <c r="A31" s="101"/>
      <c r="B31" s="101"/>
      <c r="C31" s="101"/>
      <c r="D31" s="261" t="s">
        <v>169</v>
      </c>
      <c r="E31" s="262"/>
      <c r="F31" s="262"/>
      <c r="G31" s="262"/>
      <c r="H31" s="263"/>
      <c r="I31" s="101"/>
      <c r="J31" s="101"/>
      <c r="K31" s="101"/>
      <c r="L31" s="101"/>
    </row>
    <row r="32" spans="1:12" ht="15.5" thickTop="1" thickBot="1" x14ac:dyDescent="0.4">
      <c r="A32" s="155" t="s">
        <v>72</v>
      </c>
      <c r="B32" s="101"/>
      <c r="C32" s="101"/>
      <c r="D32" s="101"/>
      <c r="E32" s="101"/>
      <c r="F32" s="101"/>
      <c r="G32" s="101"/>
      <c r="H32" s="101"/>
      <c r="I32" s="101"/>
      <c r="J32" s="101"/>
      <c r="K32" s="101"/>
      <c r="L32" s="101"/>
    </row>
    <row r="33" spans="1:12" ht="26.5" thickBot="1" x14ac:dyDescent="0.4">
      <c r="A33" s="157"/>
      <c r="B33" s="158" t="s">
        <v>47</v>
      </c>
      <c r="C33" s="158" t="s">
        <v>27</v>
      </c>
      <c r="D33" s="158" t="s">
        <v>0</v>
      </c>
      <c r="E33" s="158" t="s">
        <v>1</v>
      </c>
      <c r="F33" s="158" t="s">
        <v>2</v>
      </c>
      <c r="G33" s="158" t="s">
        <v>3</v>
      </c>
      <c r="H33" s="101"/>
      <c r="I33" s="101"/>
      <c r="J33" s="101"/>
      <c r="K33" s="101"/>
      <c r="L33" s="101"/>
    </row>
    <row r="34" spans="1:12" ht="30.75" customHeight="1" thickBot="1" x14ac:dyDescent="0.4">
      <c r="A34" s="101"/>
      <c r="B34" s="159" t="s">
        <v>139</v>
      </c>
      <c r="C34" s="160">
        <v>199</v>
      </c>
      <c r="D34" s="160">
        <v>198</v>
      </c>
      <c r="E34" s="160">
        <v>173</v>
      </c>
      <c r="F34" s="160">
        <v>201</v>
      </c>
      <c r="G34" s="160">
        <v>219</v>
      </c>
      <c r="H34" s="101"/>
      <c r="I34" s="101"/>
      <c r="J34" s="101"/>
      <c r="K34" s="101"/>
      <c r="L34" s="101"/>
    </row>
    <row r="35" spans="1:12" ht="27" thickBot="1" x14ac:dyDescent="0.4">
      <c r="A35" s="101"/>
      <c r="B35" s="161" t="s">
        <v>64</v>
      </c>
      <c r="C35" s="203" t="e">
        <f>($B$28*PI())/(10^((C$34-C$61)/10)*$B$26)</f>
        <v>#DIV/0!</v>
      </c>
      <c r="D35" s="203" t="e">
        <f t="shared" ref="D35:G35" si="0">($B$28*PI())/(10^((D$34-D$61)/10)*$B$26)</f>
        <v>#DIV/0!</v>
      </c>
      <c r="E35" s="203" t="e">
        <f t="shared" si="0"/>
        <v>#DIV/0!</v>
      </c>
      <c r="F35" s="203" t="e">
        <f t="shared" si="0"/>
        <v>#DIV/0!</v>
      </c>
      <c r="G35" s="203" t="e">
        <f t="shared" si="0"/>
        <v>#DIV/0!</v>
      </c>
      <c r="H35" s="101"/>
      <c r="I35" s="101"/>
      <c r="J35" s="101"/>
      <c r="K35" s="101"/>
      <c r="L35" s="101"/>
    </row>
    <row r="36" spans="1:12" ht="12" customHeight="1" x14ac:dyDescent="0.35">
      <c r="A36" s="101"/>
      <c r="B36" s="204"/>
      <c r="C36" s="205"/>
      <c r="D36" s="205"/>
      <c r="E36" s="205"/>
      <c r="F36" s="205"/>
      <c r="G36" s="205"/>
      <c r="H36" s="101"/>
      <c r="I36" s="101"/>
      <c r="J36" s="101"/>
      <c r="K36" s="101"/>
      <c r="L36" s="101"/>
    </row>
    <row r="37" spans="1:12" x14ac:dyDescent="0.35">
      <c r="A37" s="145"/>
      <c r="B37" s="101"/>
      <c r="C37" s="101"/>
      <c r="D37" s="101"/>
      <c r="E37" s="101"/>
      <c r="F37" s="80"/>
      <c r="G37" s="101"/>
      <c r="H37" s="101"/>
      <c r="I37" s="101"/>
      <c r="J37" s="101"/>
      <c r="K37" s="101"/>
      <c r="L37" s="101"/>
    </row>
    <row r="38" spans="1:12" ht="16" thickBot="1" x14ac:dyDescent="0.4">
      <c r="A38" s="163" t="s">
        <v>281</v>
      </c>
      <c r="B38" s="166"/>
      <c r="C38" s="183"/>
      <c r="D38" s="183"/>
      <c r="E38" s="183"/>
      <c r="F38" s="183"/>
      <c r="G38" s="165"/>
      <c r="H38" s="165"/>
      <c r="I38" s="165"/>
      <c r="J38" s="101"/>
      <c r="K38" s="101"/>
      <c r="L38" s="101"/>
    </row>
    <row r="39" spans="1:12" ht="15.5" thickBot="1" x14ac:dyDescent="0.4">
      <c r="A39" s="147" t="s">
        <v>234</v>
      </c>
      <c r="B39" s="148"/>
      <c r="C39" s="101"/>
      <c r="D39" s="80"/>
      <c r="E39" s="72"/>
      <c r="F39" s="72"/>
      <c r="G39" s="72"/>
      <c r="H39" s="101"/>
      <c r="I39" s="101"/>
      <c r="J39" s="101"/>
      <c r="K39" s="101"/>
      <c r="L39" s="101"/>
    </row>
    <row r="40" spans="1:12" ht="15" thickBot="1" x14ac:dyDescent="0.4">
      <c r="A40" s="201" t="s">
        <v>57</v>
      </c>
      <c r="B40" s="148"/>
      <c r="C40" s="101"/>
      <c r="D40" s="80"/>
      <c r="E40" s="72"/>
      <c r="F40" s="72"/>
      <c r="G40" s="72"/>
      <c r="H40" s="101"/>
      <c r="I40" s="101"/>
      <c r="J40" s="101"/>
      <c r="K40" s="101"/>
      <c r="L40" s="101"/>
    </row>
    <row r="41" spans="1:12" ht="15" thickBot="1" x14ac:dyDescent="0.4">
      <c r="A41" s="147" t="s">
        <v>53</v>
      </c>
      <c r="B41" s="148"/>
      <c r="C41" s="101"/>
      <c r="D41" s="80"/>
      <c r="E41" s="72"/>
      <c r="F41" s="72"/>
      <c r="G41" s="72"/>
      <c r="H41" s="101"/>
      <c r="I41" s="102"/>
      <c r="J41" s="101"/>
      <c r="K41" s="101"/>
      <c r="L41" s="101"/>
    </row>
    <row r="42" spans="1:12" ht="15.5" thickTop="1" thickBot="1" x14ac:dyDescent="0.4">
      <c r="A42" s="147" t="s">
        <v>74</v>
      </c>
      <c r="B42" s="148"/>
      <c r="C42" s="101"/>
      <c r="D42" s="256" t="s">
        <v>158</v>
      </c>
      <c r="E42" s="257"/>
      <c r="F42" s="257"/>
      <c r="G42" s="257"/>
      <c r="H42" s="258"/>
      <c r="I42" s="202"/>
      <c r="J42" s="101"/>
      <c r="K42" s="101"/>
      <c r="L42" s="101"/>
    </row>
    <row r="43" spans="1:12" ht="15" thickBot="1" x14ac:dyDescent="0.4">
      <c r="A43" s="150" t="s">
        <v>7</v>
      </c>
      <c r="B43" s="313" t="e">
        <f>$B$41/$B$42</f>
        <v>#DIV/0!</v>
      </c>
      <c r="C43" s="101"/>
      <c r="D43" s="259" t="s">
        <v>159</v>
      </c>
      <c r="E43" s="247"/>
      <c r="F43" s="247"/>
      <c r="G43" s="247"/>
      <c r="H43" s="260"/>
      <c r="I43" s="102"/>
      <c r="J43" s="101"/>
      <c r="K43" s="101"/>
      <c r="L43" s="101"/>
    </row>
    <row r="44" spans="1:12" ht="15" thickBot="1" x14ac:dyDescent="0.4">
      <c r="A44" s="150" t="s">
        <v>6</v>
      </c>
      <c r="B44" s="151" t="e">
        <f>(10^($B$39/10))*$B$43</f>
        <v>#DIV/0!</v>
      </c>
      <c r="C44" s="101"/>
      <c r="D44" s="259" t="s">
        <v>181</v>
      </c>
      <c r="E44" s="247"/>
      <c r="F44" s="247"/>
      <c r="G44" s="247"/>
      <c r="H44" s="260"/>
      <c r="I44" s="102"/>
      <c r="J44" s="101"/>
      <c r="K44" s="101"/>
      <c r="L44" s="101"/>
    </row>
    <row r="45" spans="1:12" x14ac:dyDescent="0.35">
      <c r="A45" s="78" t="s">
        <v>241</v>
      </c>
      <c r="B45" s="95"/>
      <c r="C45" s="101"/>
      <c r="D45" s="259" t="s">
        <v>182</v>
      </c>
      <c r="E45" s="247"/>
      <c r="F45" s="247"/>
      <c r="G45" s="247"/>
      <c r="H45" s="260"/>
      <c r="I45" s="101"/>
      <c r="J45" s="101"/>
      <c r="K45" s="101"/>
      <c r="L45" s="101"/>
    </row>
    <row r="46" spans="1:12" x14ac:dyDescent="0.35">
      <c r="A46" s="78" t="s">
        <v>312</v>
      </c>
      <c r="B46" s="95"/>
      <c r="C46" s="101"/>
      <c r="D46" s="259" t="s">
        <v>183</v>
      </c>
      <c r="E46" s="247"/>
      <c r="F46" s="247"/>
      <c r="G46" s="247"/>
      <c r="H46" s="260"/>
      <c r="I46" s="101"/>
      <c r="J46" s="101"/>
      <c r="K46" s="101"/>
      <c r="L46" s="101"/>
    </row>
    <row r="47" spans="1:12" ht="12" customHeight="1" thickBot="1" x14ac:dyDescent="0.4">
      <c r="A47" s="101"/>
      <c r="B47" s="95"/>
      <c r="C47" s="101"/>
      <c r="D47" s="261" t="s">
        <v>184</v>
      </c>
      <c r="E47" s="262"/>
      <c r="F47" s="262"/>
      <c r="G47" s="262"/>
      <c r="H47" s="263"/>
      <c r="I47" s="101"/>
      <c r="J47" s="101"/>
      <c r="K47" s="101"/>
      <c r="L47" s="101"/>
    </row>
    <row r="48" spans="1:12" ht="15.5" thickTop="1" thickBot="1" x14ac:dyDescent="0.4">
      <c r="A48" s="155" t="s">
        <v>72</v>
      </c>
      <c r="B48" s="95"/>
      <c r="C48" s="101"/>
      <c r="D48" s="84"/>
      <c r="E48" s="84"/>
      <c r="F48" s="101"/>
      <c r="G48" s="101"/>
      <c r="H48" s="101"/>
      <c r="I48" s="101"/>
      <c r="J48" s="101"/>
      <c r="K48" s="101"/>
      <c r="L48" s="101"/>
    </row>
    <row r="49" spans="1:12" ht="26.5" thickBot="1" x14ac:dyDescent="0.4">
      <c r="A49" s="157"/>
      <c r="B49" s="158" t="s">
        <v>47</v>
      </c>
      <c r="C49" s="167" t="s">
        <v>26</v>
      </c>
      <c r="D49" s="167" t="s">
        <v>19</v>
      </c>
      <c r="E49" s="167" t="s">
        <v>1</v>
      </c>
      <c r="F49" s="167" t="s">
        <v>13</v>
      </c>
      <c r="G49" s="167" t="s">
        <v>14</v>
      </c>
      <c r="H49" s="102"/>
      <c r="I49" s="102"/>
      <c r="J49" s="101"/>
      <c r="K49" s="101"/>
      <c r="L49" s="101"/>
    </row>
    <row r="50" spans="1:12" ht="36" customHeight="1" thickBot="1" x14ac:dyDescent="0.4">
      <c r="A50" s="101"/>
      <c r="B50" s="159" t="s">
        <v>139</v>
      </c>
      <c r="C50" s="160">
        <v>199</v>
      </c>
      <c r="D50" s="160">
        <v>198</v>
      </c>
      <c r="E50" s="160">
        <v>173</v>
      </c>
      <c r="F50" s="160">
        <v>201</v>
      </c>
      <c r="G50" s="160">
        <v>219</v>
      </c>
      <c r="H50" s="102"/>
      <c r="I50" s="102"/>
      <c r="J50" s="101"/>
      <c r="K50" s="101"/>
      <c r="L50" s="101"/>
    </row>
    <row r="51" spans="1:12" ht="27" thickBot="1" x14ac:dyDescent="0.4">
      <c r="A51" s="101"/>
      <c r="B51" s="161" t="s">
        <v>64</v>
      </c>
      <c r="C51" s="203" t="e">
        <f>($B$44*PI())/(10^(($C$50-$C$61)/10)*$B$40)</f>
        <v>#DIV/0!</v>
      </c>
      <c r="D51" s="203" t="e">
        <f>($B$44*PI())/(10^(($D$50-$D$61)/10)*$B$40)</f>
        <v>#DIV/0!</v>
      </c>
      <c r="E51" s="203" t="e">
        <f>($B$44*PI())/(10^(($E$50-$E$61)/10)*$B$40)</f>
        <v>#DIV/0!</v>
      </c>
      <c r="F51" s="203" t="e">
        <f>($B$44*PI())/(10^(($F$50-$F$61)/10)*$B$40)</f>
        <v>#DIV/0!</v>
      </c>
      <c r="G51" s="203" t="e">
        <f>($B$44*PI())/(10^(($G$50-$G$61)/10)*$B$40)</f>
        <v>#DIV/0!</v>
      </c>
      <c r="H51" s="102"/>
      <c r="I51" s="102"/>
      <c r="J51" s="101"/>
      <c r="K51" s="101"/>
      <c r="L51" s="101"/>
    </row>
    <row r="52" spans="1:12" x14ac:dyDescent="0.35">
      <c r="A52" s="101"/>
      <c r="B52" s="204"/>
      <c r="C52" s="205"/>
      <c r="D52" s="205"/>
      <c r="E52" s="205"/>
      <c r="F52" s="205"/>
      <c r="G52" s="205"/>
      <c r="H52" s="101"/>
      <c r="I52" s="101"/>
      <c r="J52" s="101"/>
      <c r="K52" s="101"/>
      <c r="L52" s="101"/>
    </row>
    <row r="53" spans="1:12" x14ac:dyDescent="0.35">
      <c r="A53" s="163" t="s">
        <v>71</v>
      </c>
      <c r="B53" s="166"/>
      <c r="C53" s="165"/>
      <c r="D53" s="165"/>
      <c r="E53" s="165"/>
      <c r="F53" s="165"/>
      <c r="G53" s="165"/>
      <c r="H53" s="166"/>
      <c r="I53" s="165"/>
      <c r="J53" s="101"/>
      <c r="K53" s="101"/>
      <c r="L53" s="101"/>
    </row>
    <row r="54" spans="1:12" ht="15" thickBot="1" x14ac:dyDescent="0.4">
      <c r="A54" s="101"/>
      <c r="B54" s="101"/>
      <c r="C54" s="101"/>
      <c r="D54" s="101"/>
      <c r="E54" s="101"/>
      <c r="F54" s="101"/>
      <c r="G54" s="101"/>
      <c r="H54" s="101"/>
      <c r="I54" s="101"/>
      <c r="J54" s="101"/>
      <c r="K54" s="101"/>
      <c r="L54" s="101"/>
    </row>
    <row r="55" spans="1:12" ht="26.5" thickBot="1" x14ac:dyDescent="0.4">
      <c r="A55" s="101"/>
      <c r="B55" s="159" t="s">
        <v>23</v>
      </c>
      <c r="C55" s="167" t="s">
        <v>26</v>
      </c>
      <c r="D55" s="167" t="s">
        <v>19</v>
      </c>
      <c r="E55" s="167" t="s">
        <v>1</v>
      </c>
      <c r="F55" s="167" t="s">
        <v>13</v>
      </c>
      <c r="G55" s="167" t="s">
        <v>14</v>
      </c>
      <c r="H55" s="101"/>
      <c r="I55" s="101"/>
      <c r="J55" s="101"/>
      <c r="K55" s="101"/>
      <c r="L55" s="101"/>
    </row>
    <row r="56" spans="1:12" ht="15" thickBot="1" x14ac:dyDescent="0.4">
      <c r="A56" s="145"/>
      <c r="B56" s="168" t="s">
        <v>20</v>
      </c>
      <c r="C56" s="169">
        <v>1</v>
      </c>
      <c r="D56" s="169">
        <v>1.6</v>
      </c>
      <c r="E56" s="169">
        <v>1.8</v>
      </c>
      <c r="F56" s="169">
        <v>1</v>
      </c>
      <c r="G56" s="169">
        <v>2</v>
      </c>
      <c r="H56" s="101"/>
      <c r="I56" s="101"/>
      <c r="J56" s="101"/>
      <c r="K56" s="101"/>
      <c r="L56" s="101"/>
    </row>
    <row r="57" spans="1:12" ht="15" thickBot="1" x14ac:dyDescent="0.4">
      <c r="A57" s="101"/>
      <c r="B57" s="168" t="s">
        <v>21</v>
      </c>
      <c r="C57" s="169">
        <v>2</v>
      </c>
      <c r="D57" s="169">
        <v>2</v>
      </c>
      <c r="E57" s="169">
        <v>2</v>
      </c>
      <c r="F57" s="169">
        <v>2</v>
      </c>
      <c r="G57" s="169">
        <v>2</v>
      </c>
      <c r="H57" s="101"/>
      <c r="I57" s="101"/>
      <c r="J57" s="101"/>
      <c r="K57" s="101"/>
      <c r="L57" s="101"/>
    </row>
    <row r="58" spans="1:12" ht="15.5" thickBot="1" x14ac:dyDescent="0.45">
      <c r="A58" s="101"/>
      <c r="B58" s="12" t="s">
        <v>24</v>
      </c>
      <c r="C58" s="13">
        <v>0.2</v>
      </c>
      <c r="D58" s="13">
        <v>8.8000000000000007</v>
      </c>
      <c r="E58" s="13">
        <v>12</v>
      </c>
      <c r="F58" s="13">
        <v>1.9</v>
      </c>
      <c r="G58" s="13">
        <v>0.94</v>
      </c>
      <c r="H58" s="101"/>
      <c r="I58" s="101"/>
      <c r="J58" s="101"/>
      <c r="K58" s="101"/>
      <c r="L58" s="101"/>
    </row>
    <row r="59" spans="1:12" ht="15.5" thickBot="1" x14ac:dyDescent="0.45">
      <c r="A59" s="101"/>
      <c r="B59" s="12" t="s">
        <v>25</v>
      </c>
      <c r="C59" s="13">
        <v>19</v>
      </c>
      <c r="D59" s="13">
        <v>110</v>
      </c>
      <c r="E59" s="13">
        <v>140</v>
      </c>
      <c r="F59" s="13">
        <v>30</v>
      </c>
      <c r="G59" s="13">
        <v>25</v>
      </c>
      <c r="H59" s="113" t="s">
        <v>276</v>
      </c>
      <c r="I59" s="113"/>
      <c r="J59" s="113"/>
      <c r="K59" s="317"/>
    </row>
    <row r="60" spans="1:12" ht="15" thickBot="1" x14ac:dyDescent="0.4">
      <c r="A60" s="101"/>
      <c r="B60" s="168" t="s">
        <v>22</v>
      </c>
      <c r="C60" s="169">
        <v>0.13</v>
      </c>
      <c r="D60" s="169">
        <v>1.2</v>
      </c>
      <c r="E60" s="169">
        <v>1.36</v>
      </c>
      <c r="F60" s="169">
        <v>0.75</v>
      </c>
      <c r="G60" s="169">
        <v>0.64</v>
      </c>
      <c r="H60" s="113" t="s">
        <v>274</v>
      </c>
      <c r="I60" s="113"/>
      <c r="J60" s="113"/>
      <c r="K60" s="317"/>
    </row>
    <row r="61" spans="1:12" ht="15" thickBot="1" x14ac:dyDescent="0.4">
      <c r="A61" s="101"/>
      <c r="B61" s="157" t="s">
        <v>220</v>
      </c>
      <c r="C61" s="170" t="e">
        <f>((LOG10(C66)*10))+C60</f>
        <v>#NUM!</v>
      </c>
      <c r="D61" s="170" t="e">
        <f>((LOG10(D66)*10))+D60</f>
        <v>#NUM!</v>
      </c>
      <c r="E61" s="170" t="e">
        <f>((LOG10(E66)*10))+E60</f>
        <v>#NUM!</v>
      </c>
      <c r="F61" s="170" t="e">
        <f>((LOG10(F66)*10))+F60</f>
        <v>#NUM!</v>
      </c>
      <c r="G61" s="170" t="e">
        <f>((LOG10(G66)*10))+G60</f>
        <v>#NUM!</v>
      </c>
      <c r="H61" s="113" t="s">
        <v>275</v>
      </c>
      <c r="I61" s="317"/>
      <c r="J61" s="317"/>
      <c r="K61" s="317"/>
    </row>
    <row r="62" spans="1:12" x14ac:dyDescent="0.35">
      <c r="A62" s="101"/>
      <c r="B62" s="157"/>
      <c r="C62" s="171"/>
      <c r="D62" s="171"/>
      <c r="E62" s="171"/>
      <c r="F62" s="171"/>
      <c r="G62" s="171"/>
      <c r="H62" s="101"/>
      <c r="I62" s="101"/>
      <c r="J62" s="101"/>
      <c r="K62" s="101"/>
      <c r="L62" s="101"/>
    </row>
    <row r="63" spans="1:12" ht="18.75" customHeight="1" x14ac:dyDescent="0.35">
      <c r="A63" s="130"/>
      <c r="B63" s="101"/>
      <c r="C63" s="172">
        <f>(($B$16/C58)^(2*(C56)))</f>
        <v>0</v>
      </c>
      <c r="D63" s="172">
        <f>(($B$16/D58)^(2*(D56)))</f>
        <v>0</v>
      </c>
      <c r="E63" s="172">
        <f>(($B$16/E58)^(2*(E56)))</f>
        <v>0</v>
      </c>
      <c r="F63" s="172">
        <f>(($B$16/F58)^(2*(F56)))</f>
        <v>0</v>
      </c>
      <c r="G63" s="172">
        <f>(($B$16/G58)^(2*(G56)))</f>
        <v>0</v>
      </c>
      <c r="H63" s="101"/>
      <c r="I63" s="101"/>
      <c r="J63" s="101"/>
      <c r="K63" s="101"/>
      <c r="L63" s="101"/>
    </row>
    <row r="64" spans="1:12" x14ac:dyDescent="0.35">
      <c r="A64" s="101"/>
      <c r="B64" s="101"/>
      <c r="C64" s="172">
        <f t="shared" ref="C64:G65" si="1">(1+($B$16/C58)^2)^C56</f>
        <v>1</v>
      </c>
      <c r="D64" s="172">
        <f t="shared" si="1"/>
        <v>1</v>
      </c>
      <c r="E64" s="172">
        <f t="shared" si="1"/>
        <v>1</v>
      </c>
      <c r="F64" s="172">
        <f t="shared" si="1"/>
        <v>1</v>
      </c>
      <c r="G64" s="172">
        <f t="shared" si="1"/>
        <v>1</v>
      </c>
      <c r="H64" s="101"/>
      <c r="I64" s="101"/>
      <c r="J64" s="101"/>
      <c r="K64" s="101"/>
      <c r="L64" s="101"/>
    </row>
    <row r="65" spans="1:12" x14ac:dyDescent="0.35">
      <c r="A65" s="101"/>
      <c r="B65" s="101"/>
      <c r="C65" s="172">
        <f t="shared" si="1"/>
        <v>1</v>
      </c>
      <c r="D65" s="172">
        <f t="shared" si="1"/>
        <v>1</v>
      </c>
      <c r="E65" s="172">
        <f t="shared" si="1"/>
        <v>1</v>
      </c>
      <c r="F65" s="172">
        <f t="shared" si="1"/>
        <v>1</v>
      </c>
      <c r="G65" s="172">
        <f t="shared" si="1"/>
        <v>1</v>
      </c>
      <c r="H65" s="101"/>
      <c r="I65" s="101"/>
      <c r="J65" s="101"/>
      <c r="K65" s="101"/>
      <c r="L65" s="101"/>
    </row>
    <row r="66" spans="1:12" x14ac:dyDescent="0.35">
      <c r="A66" s="101"/>
      <c r="B66" s="101"/>
      <c r="C66" s="172">
        <f>C63/(C64*C65)</f>
        <v>0</v>
      </c>
      <c r="D66" s="172">
        <f t="shared" ref="D66:G66" si="2">D63/(D64*D65)</f>
        <v>0</v>
      </c>
      <c r="E66" s="172">
        <f t="shared" si="2"/>
        <v>0</v>
      </c>
      <c r="F66" s="172">
        <f t="shared" si="2"/>
        <v>0</v>
      </c>
      <c r="G66" s="172">
        <f t="shared" si="2"/>
        <v>0</v>
      </c>
      <c r="H66" s="101"/>
      <c r="I66" s="101"/>
      <c r="J66" s="101"/>
      <c r="K66" s="101"/>
      <c r="L66" s="101"/>
    </row>
  </sheetData>
  <sheetProtection algorithmName="SHA-512" hashValue="012xktN7oZxi/n2zBUIsbxktCeEesNS4iUysUkkCuL4MabBj77ol4SH76QS1BIBklq2viqF6DtwhAXkLgY19+A==" saltValue="yb5AV8P2TJXzKO7FzlqV/A=="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77"/>
  <sheetViews>
    <sheetView topLeftCell="A46" workbookViewId="0">
      <selection activeCell="C48" sqref="C48"/>
    </sheetView>
  </sheetViews>
  <sheetFormatPr defaultColWidth="9.1796875" defaultRowHeight="14.5" x14ac:dyDescent="0.35"/>
  <cols>
    <col min="1" max="1" width="37" style="49" customWidth="1"/>
    <col min="2" max="2" width="25.7265625" style="49" customWidth="1"/>
    <col min="3" max="3" width="20.7265625" style="49" customWidth="1"/>
    <col min="4" max="4" width="14.453125" style="49" customWidth="1"/>
    <col min="5" max="5" width="16.1796875" style="49" customWidth="1"/>
    <col min="6" max="6" width="13.81640625" style="49" customWidth="1"/>
    <col min="7" max="7" width="13.54296875" style="49" customWidth="1"/>
    <col min="8" max="8" width="17.54296875" style="49" customWidth="1"/>
    <col min="9" max="16384" width="9.1796875" style="49"/>
  </cols>
  <sheetData>
    <row r="1" spans="1:10" s="67" customFormat="1" ht="21" thickTop="1" thickBot="1" x14ac:dyDescent="0.45">
      <c r="A1" s="243" t="s">
        <v>17</v>
      </c>
      <c r="B1" s="244"/>
      <c r="C1" s="244"/>
      <c r="D1" s="244"/>
      <c r="E1" s="245"/>
    </row>
    <row r="2" spans="1:10" ht="15" thickTop="1" x14ac:dyDescent="0.35">
      <c r="A2" s="113" t="s">
        <v>306</v>
      </c>
    </row>
    <row r="3" spans="1:10" ht="15" thickBot="1" x14ac:dyDescent="0.4">
      <c r="A3" s="102" t="s">
        <v>18</v>
      </c>
      <c r="B3" s="101"/>
      <c r="C3" s="80"/>
      <c r="D3" s="101"/>
      <c r="E3" s="101"/>
      <c r="F3" s="80"/>
      <c r="G3" s="101"/>
      <c r="H3" s="101"/>
      <c r="I3" s="101"/>
      <c r="J3" s="101"/>
    </row>
    <row r="4" spans="1:10" ht="15" thickBot="1" x14ac:dyDescent="0.4">
      <c r="A4" s="137"/>
      <c r="B4" s="72" t="s">
        <v>210</v>
      </c>
      <c r="C4" s="72"/>
      <c r="D4" s="72"/>
      <c r="E4" s="101"/>
      <c r="F4" s="80"/>
      <c r="G4" s="101"/>
      <c r="H4" s="101"/>
      <c r="I4" s="101"/>
      <c r="J4" s="101"/>
    </row>
    <row r="5" spans="1:10" ht="15" thickBot="1" x14ac:dyDescent="0.4">
      <c r="A5" s="138"/>
      <c r="B5" s="125" t="s">
        <v>99</v>
      </c>
      <c r="C5" s="125"/>
      <c r="D5" s="125"/>
      <c r="E5" s="129"/>
      <c r="F5" s="80"/>
      <c r="G5" s="101"/>
      <c r="H5" s="101"/>
      <c r="I5" s="101"/>
      <c r="J5" s="101"/>
    </row>
    <row r="6" spans="1:10" ht="15" thickBot="1" x14ac:dyDescent="0.4">
      <c r="A6" s="139"/>
      <c r="B6" s="72" t="s">
        <v>4</v>
      </c>
      <c r="C6" s="72"/>
      <c r="D6" s="72"/>
      <c r="E6" s="101"/>
      <c r="F6" s="80"/>
      <c r="G6" s="101"/>
      <c r="H6" s="101"/>
      <c r="I6" s="101"/>
      <c r="J6" s="101"/>
    </row>
    <row r="7" spans="1:10" ht="12" customHeight="1" x14ac:dyDescent="0.35">
      <c r="A7" s="101"/>
      <c r="B7" s="101"/>
      <c r="C7" s="101"/>
      <c r="D7" s="101"/>
      <c r="E7" s="101"/>
      <c r="F7" s="80"/>
      <c r="G7" s="101"/>
      <c r="H7" s="101"/>
      <c r="I7" s="101"/>
      <c r="J7" s="101"/>
    </row>
    <row r="8" spans="1:10" ht="12" customHeight="1" x14ac:dyDescent="0.35">
      <c r="A8" s="72"/>
      <c r="B8" s="101"/>
      <c r="C8" s="101"/>
      <c r="D8" s="101"/>
      <c r="E8" s="101"/>
      <c r="F8" s="101"/>
      <c r="G8" s="101"/>
      <c r="H8" s="101"/>
      <c r="I8" s="101"/>
      <c r="J8" s="101"/>
    </row>
    <row r="9" spans="1:10" ht="15" thickBot="1" x14ac:dyDescent="0.4">
      <c r="A9" s="72" t="s">
        <v>68</v>
      </c>
      <c r="B9" s="101"/>
      <c r="C9" s="101"/>
      <c r="D9" s="101"/>
      <c r="E9" s="101"/>
      <c r="F9" s="101"/>
      <c r="G9" s="101"/>
      <c r="H9" s="101"/>
      <c r="I9" s="101"/>
      <c r="J9" s="101"/>
    </row>
    <row r="10" spans="1:10" ht="55" customHeight="1" thickTop="1" thickBot="1" x14ac:dyDescent="0.4">
      <c r="A10" s="140" t="s">
        <v>30</v>
      </c>
      <c r="B10" s="291"/>
      <c r="C10" s="279"/>
      <c r="D10" s="276"/>
      <c r="E10" s="276"/>
      <c r="F10" s="276"/>
      <c r="G10" s="101"/>
      <c r="H10" s="101"/>
      <c r="I10" s="101"/>
      <c r="J10" s="101"/>
    </row>
    <row r="11" spans="1:10" ht="110.15" customHeight="1" thickTop="1" thickBot="1" x14ac:dyDescent="0.4">
      <c r="A11" s="141" t="s">
        <v>31</v>
      </c>
      <c r="B11" s="292"/>
      <c r="C11" s="279"/>
      <c r="D11" s="276"/>
      <c r="E11" s="276"/>
      <c r="F11" s="276"/>
      <c r="G11" s="101"/>
      <c r="H11" s="101"/>
      <c r="I11" s="101"/>
      <c r="J11" s="101"/>
    </row>
    <row r="12" spans="1:10" ht="15.5" thickTop="1" thickBot="1" x14ac:dyDescent="0.4">
      <c r="A12" s="300" t="s">
        <v>32</v>
      </c>
      <c r="B12" s="276"/>
      <c r="C12" s="276"/>
      <c r="D12" s="276"/>
      <c r="E12" s="276"/>
      <c r="F12" s="276"/>
      <c r="G12" s="101"/>
      <c r="H12" s="101"/>
      <c r="I12" s="101"/>
      <c r="J12" s="101"/>
    </row>
    <row r="13" spans="1:10" ht="45" customHeight="1" thickTop="1" thickBot="1" x14ac:dyDescent="0.4">
      <c r="A13" s="140" t="s">
        <v>65</v>
      </c>
      <c r="B13" s="292"/>
      <c r="C13" s="277"/>
      <c r="D13" s="278"/>
      <c r="E13" s="278"/>
      <c r="F13" s="278"/>
      <c r="G13" s="101"/>
      <c r="H13" s="101"/>
      <c r="I13" s="101"/>
      <c r="J13" s="101"/>
    </row>
    <row r="14" spans="1:10" ht="15" thickTop="1" x14ac:dyDescent="0.35">
      <c r="A14" s="72"/>
      <c r="B14" s="101"/>
      <c r="C14" s="101"/>
      <c r="D14" s="101"/>
      <c r="E14" s="101"/>
      <c r="F14" s="101"/>
      <c r="G14" s="101"/>
      <c r="H14" s="101"/>
      <c r="I14" s="101"/>
      <c r="J14" s="101"/>
    </row>
    <row r="15" spans="1:10" ht="47.5" thickBot="1" x14ac:dyDescent="0.4">
      <c r="A15" s="72" t="s">
        <v>69</v>
      </c>
      <c r="B15" s="101"/>
      <c r="C15" s="209" t="s">
        <v>73</v>
      </c>
      <c r="D15" s="101"/>
      <c r="E15" s="101"/>
      <c r="F15" s="101"/>
      <c r="G15" s="101"/>
      <c r="H15" s="101"/>
      <c r="I15" s="101"/>
      <c r="J15" s="101"/>
    </row>
    <row r="16" spans="1:10" ht="75" customHeight="1" thickBot="1" x14ac:dyDescent="0.4">
      <c r="A16" s="142" t="s">
        <v>138</v>
      </c>
      <c r="B16" s="143"/>
      <c r="C16" s="283"/>
      <c r="D16" s="276"/>
      <c r="E16" s="276"/>
      <c r="F16" s="276"/>
      <c r="G16" s="276"/>
      <c r="H16" s="101"/>
      <c r="I16" s="101"/>
      <c r="J16" s="101"/>
    </row>
    <row r="17" spans="1:10" ht="59.25" customHeight="1" x14ac:dyDescent="0.35">
      <c r="A17" s="174" t="s">
        <v>211</v>
      </c>
      <c r="B17" s="197"/>
      <c r="C17" s="247" t="s">
        <v>150</v>
      </c>
      <c r="D17" s="247"/>
      <c r="E17" s="247"/>
      <c r="F17" s="247"/>
      <c r="G17" s="247"/>
      <c r="H17" s="101"/>
      <c r="I17" s="101"/>
      <c r="J17" s="101"/>
    </row>
    <row r="18" spans="1:10" ht="12" customHeight="1" x14ac:dyDescent="0.35">
      <c r="A18" s="101"/>
      <c r="B18" s="101"/>
      <c r="C18" s="188" t="s">
        <v>293</v>
      </c>
      <c r="D18" s="188"/>
      <c r="E18" s="188"/>
      <c r="F18" s="188"/>
      <c r="G18" s="123"/>
      <c r="H18" s="101"/>
      <c r="I18" s="101"/>
      <c r="J18" s="101"/>
    </row>
    <row r="19" spans="1:10" ht="12" customHeight="1" x14ac:dyDescent="0.35">
      <c r="A19" s="81"/>
      <c r="B19" s="131"/>
      <c r="C19" s="188" t="s">
        <v>149</v>
      </c>
      <c r="D19" s="131"/>
      <c r="E19" s="131"/>
      <c r="F19" s="131"/>
      <c r="G19" s="101"/>
      <c r="H19" s="101"/>
      <c r="I19" s="101"/>
      <c r="J19" s="101"/>
    </row>
    <row r="20" spans="1:10" ht="12" customHeight="1" x14ac:dyDescent="0.35">
      <c r="A20" s="81"/>
      <c r="B20" s="131"/>
      <c r="I20" s="101"/>
      <c r="J20" s="101"/>
    </row>
    <row r="21" spans="1:10" ht="18.75" customHeight="1" x14ac:dyDescent="0.35">
      <c r="A21" s="145"/>
      <c r="B21" s="101"/>
      <c r="C21" s="101"/>
      <c r="D21" s="101"/>
      <c r="E21" s="130"/>
      <c r="F21" s="130"/>
      <c r="G21" s="130"/>
      <c r="H21" s="130"/>
      <c r="I21" s="101"/>
      <c r="J21" s="101"/>
    </row>
    <row r="22" spans="1:10" x14ac:dyDescent="0.35">
      <c r="A22" s="72"/>
      <c r="B22" s="101"/>
      <c r="C22" s="101"/>
      <c r="D22" s="101"/>
      <c r="E22" s="101"/>
      <c r="F22" s="101"/>
      <c r="G22" s="101"/>
      <c r="H22" s="101"/>
      <c r="I22" s="101"/>
      <c r="J22" s="101"/>
    </row>
    <row r="23" spans="1:10" x14ac:dyDescent="0.35">
      <c r="A23" s="72" t="s">
        <v>70</v>
      </c>
      <c r="B23" s="101"/>
      <c r="C23" s="101"/>
      <c r="D23" s="101"/>
      <c r="E23" s="101"/>
      <c r="F23" s="101"/>
      <c r="G23" s="101"/>
      <c r="H23" s="101"/>
      <c r="I23" s="101"/>
      <c r="J23" s="101"/>
    </row>
    <row r="24" spans="1:10" x14ac:dyDescent="0.35">
      <c r="A24" s="145" t="s">
        <v>282</v>
      </c>
      <c r="B24" s="101"/>
      <c r="C24" s="101"/>
      <c r="D24" s="101"/>
      <c r="E24" s="101"/>
      <c r="F24" s="101"/>
      <c r="G24" s="101"/>
      <c r="H24" s="101"/>
      <c r="I24" s="101"/>
      <c r="J24" s="101"/>
    </row>
    <row r="25" spans="1:10" ht="15" x14ac:dyDescent="0.4">
      <c r="A25" s="163" t="s">
        <v>284</v>
      </c>
      <c r="B25" s="166"/>
      <c r="C25" s="165"/>
      <c r="D25" s="165"/>
      <c r="E25" s="165"/>
      <c r="F25" s="165"/>
      <c r="G25" s="165"/>
      <c r="H25" s="165"/>
      <c r="I25" s="165"/>
      <c r="J25" s="101"/>
    </row>
    <row r="26" spans="1:10" s="50" customFormat="1" ht="15.5" thickBot="1" x14ac:dyDescent="0.45">
      <c r="A26" s="217" t="s">
        <v>144</v>
      </c>
      <c r="B26" s="218"/>
      <c r="C26" s="102"/>
      <c r="D26" s="102"/>
      <c r="E26" s="113" t="s">
        <v>75</v>
      </c>
      <c r="F26" s="102"/>
      <c r="G26" s="102"/>
      <c r="H26" s="102"/>
      <c r="I26" s="102"/>
      <c r="J26" s="102"/>
    </row>
    <row r="27" spans="1:10" ht="15.5" thickBot="1" x14ac:dyDescent="0.4">
      <c r="A27" s="178" t="s">
        <v>243</v>
      </c>
      <c r="B27" s="148"/>
      <c r="C27" s="101"/>
      <c r="D27" s="80"/>
      <c r="E27" s="268" t="s">
        <v>236</v>
      </c>
      <c r="F27" s="269"/>
      <c r="G27" s="148"/>
      <c r="H27" s="101"/>
      <c r="I27" s="101"/>
      <c r="J27" s="101"/>
    </row>
    <row r="28" spans="1:10" ht="31.5" customHeight="1" thickBot="1" x14ac:dyDescent="0.4">
      <c r="A28" s="178" t="s">
        <v>54</v>
      </c>
      <c r="B28" s="148"/>
      <c r="C28" s="101"/>
      <c r="D28" s="80"/>
      <c r="E28" s="125"/>
      <c r="F28" s="125"/>
      <c r="G28" s="125"/>
      <c r="H28" s="101"/>
      <c r="I28" s="228"/>
      <c r="J28" s="101"/>
    </row>
    <row r="29" spans="1:10" ht="15.5" thickTop="1" thickBot="1" x14ac:dyDescent="0.4">
      <c r="A29" s="149" t="s">
        <v>60</v>
      </c>
      <c r="B29" s="148"/>
      <c r="C29" s="101"/>
      <c r="D29" s="256" t="s">
        <v>158</v>
      </c>
      <c r="E29" s="257"/>
      <c r="F29" s="257"/>
      <c r="G29" s="257"/>
      <c r="H29" s="258"/>
      <c r="I29" s="101"/>
      <c r="J29" s="101"/>
    </row>
    <row r="30" spans="1:10" ht="15" thickBot="1" x14ac:dyDescent="0.4">
      <c r="A30" s="154" t="s">
        <v>267</v>
      </c>
      <c r="B30" s="186"/>
      <c r="C30" s="101"/>
      <c r="D30" s="259" t="s">
        <v>191</v>
      </c>
      <c r="E30" s="247"/>
      <c r="F30" s="247"/>
      <c r="G30" s="247"/>
      <c r="H30" s="260"/>
      <c r="I30" s="101"/>
      <c r="J30" s="101"/>
    </row>
    <row r="31" spans="1:10" ht="15" thickBot="1" x14ac:dyDescent="0.4">
      <c r="A31" s="184" t="s">
        <v>62</v>
      </c>
      <c r="B31" s="229">
        <f>B29*B28</f>
        <v>0</v>
      </c>
      <c r="C31" s="101"/>
      <c r="D31" s="259" t="s">
        <v>192</v>
      </c>
      <c r="E31" s="247"/>
      <c r="F31" s="247"/>
      <c r="G31" s="247"/>
      <c r="H31" s="260"/>
      <c r="I31" s="101"/>
      <c r="J31" s="101"/>
    </row>
    <row r="32" spans="1:10" ht="15" thickBot="1" x14ac:dyDescent="0.4">
      <c r="A32" s="184" t="s">
        <v>61</v>
      </c>
      <c r="B32" s="230" t="e">
        <f>LOG(B31)*10</f>
        <v>#NUM!</v>
      </c>
      <c r="C32" s="101"/>
      <c r="D32" s="259" t="s">
        <v>193</v>
      </c>
      <c r="E32" s="247"/>
      <c r="F32" s="247"/>
      <c r="G32" s="247"/>
      <c r="H32" s="260"/>
      <c r="I32" s="101"/>
      <c r="J32" s="101"/>
    </row>
    <row r="33" spans="1:10" ht="12" customHeight="1" x14ac:dyDescent="0.35">
      <c r="A33" s="155"/>
      <c r="B33" s="265"/>
      <c r="C33" s="101"/>
      <c r="D33" s="259" t="s">
        <v>194</v>
      </c>
      <c r="E33" s="247"/>
      <c r="F33" s="247"/>
      <c r="G33" s="247"/>
      <c r="H33" s="260"/>
      <c r="I33" s="101"/>
      <c r="J33" s="101"/>
    </row>
    <row r="34" spans="1:10" ht="12" customHeight="1" thickBot="1" x14ac:dyDescent="0.4">
      <c r="A34" s="188"/>
      <c r="B34" s="188"/>
      <c r="C34" s="101"/>
      <c r="D34" s="261" t="s">
        <v>195</v>
      </c>
      <c r="E34" s="262"/>
      <c r="F34" s="262"/>
      <c r="G34" s="262"/>
      <c r="H34" s="263"/>
      <c r="I34" s="101"/>
      <c r="J34" s="101"/>
    </row>
    <row r="35" spans="1:10" ht="15.5" thickTop="1" thickBot="1" x14ac:dyDescent="0.4">
      <c r="A35" s="155" t="s">
        <v>82</v>
      </c>
      <c r="B35" s="77" t="s">
        <v>83</v>
      </c>
      <c r="C35" s="101"/>
      <c r="D35" s="102"/>
      <c r="E35" s="102"/>
      <c r="F35" s="102"/>
      <c r="G35" s="101"/>
      <c r="H35" s="101"/>
      <c r="I35" s="101"/>
      <c r="J35" s="101"/>
    </row>
    <row r="36" spans="1:10" ht="45.75" customHeight="1" thickBot="1" x14ac:dyDescent="0.4">
      <c r="A36" s="219"/>
      <c r="B36" s="158" t="s">
        <v>47</v>
      </c>
      <c r="C36" s="167" t="s">
        <v>26</v>
      </c>
      <c r="D36" s="167" t="s">
        <v>19</v>
      </c>
      <c r="E36" s="167" t="s">
        <v>1</v>
      </c>
      <c r="F36" s="167" t="s">
        <v>13</v>
      </c>
      <c r="G36" s="167" t="s">
        <v>14</v>
      </c>
      <c r="H36" s="101"/>
      <c r="I36" s="101"/>
      <c r="J36" s="101"/>
    </row>
    <row r="37" spans="1:10" ht="36.75" customHeight="1" thickBot="1" x14ac:dyDescent="0.4">
      <c r="A37" s="220"/>
      <c r="B37" s="159" t="s">
        <v>139</v>
      </c>
      <c r="C37" s="160">
        <v>183</v>
      </c>
      <c r="D37" s="160">
        <v>185</v>
      </c>
      <c r="E37" s="160">
        <v>155</v>
      </c>
      <c r="F37" s="160">
        <v>185</v>
      </c>
      <c r="G37" s="160">
        <v>203</v>
      </c>
      <c r="H37" s="101"/>
      <c r="I37" s="101"/>
      <c r="J37" s="101"/>
    </row>
    <row r="38" spans="1:10" ht="27" thickBot="1" x14ac:dyDescent="0.4">
      <c r="A38" s="220"/>
      <c r="B38" s="161" t="s">
        <v>64</v>
      </c>
      <c r="C38" s="203" t="e">
        <f>10^((($B$27+C$71)+$B$32-C$37)/$B$30)</f>
        <v>#NUM!</v>
      </c>
      <c r="D38" s="203" t="e">
        <f t="shared" ref="D38:G38" si="0">10^((($B$27+D$71)+$B$32-D$37)/$B$30)</f>
        <v>#NUM!</v>
      </c>
      <c r="E38" s="203" t="e">
        <f t="shared" si="0"/>
        <v>#NUM!</v>
      </c>
      <c r="F38" s="203" t="e">
        <f t="shared" si="0"/>
        <v>#NUM!</v>
      </c>
      <c r="G38" s="203" t="e">
        <f t="shared" si="0"/>
        <v>#NUM!</v>
      </c>
      <c r="H38" s="101"/>
      <c r="I38" s="101"/>
      <c r="J38" s="101"/>
    </row>
    <row r="39" spans="1:10" ht="30" customHeight="1" thickBot="1" x14ac:dyDescent="0.4">
      <c r="A39" s="214" t="s">
        <v>217</v>
      </c>
      <c r="B39" s="221" t="s">
        <v>76</v>
      </c>
      <c r="C39" s="222">
        <v>219</v>
      </c>
      <c r="D39" s="222">
        <v>230</v>
      </c>
      <c r="E39" s="222">
        <v>202</v>
      </c>
      <c r="F39" s="222">
        <v>218</v>
      </c>
      <c r="G39" s="222">
        <v>232</v>
      </c>
      <c r="H39" s="101"/>
      <c r="I39" s="101"/>
      <c r="J39" s="101"/>
    </row>
    <row r="40" spans="1:10" ht="27" thickBot="1" x14ac:dyDescent="0.4">
      <c r="A40" s="297" t="s">
        <v>216</v>
      </c>
      <c r="B40" s="223" t="s">
        <v>77</v>
      </c>
      <c r="C40" s="224" t="str">
        <f>IF($G$27&gt;C$39, 10^(($G$27-C$39)/$B$30), "NA")</f>
        <v>NA</v>
      </c>
      <c r="D40" s="224" t="str">
        <f t="shared" ref="D40:G40" si="1">IF($G$27&gt;D$39, 10^(($G$27-D$39)/$B$30), "NA")</f>
        <v>NA</v>
      </c>
      <c r="E40" s="224" t="str">
        <f t="shared" si="1"/>
        <v>NA</v>
      </c>
      <c r="F40" s="224" t="str">
        <f t="shared" si="1"/>
        <v>NA</v>
      </c>
      <c r="G40" s="224" t="str">
        <f t="shared" si="1"/>
        <v>NA</v>
      </c>
      <c r="H40" s="101"/>
      <c r="I40" s="101"/>
      <c r="J40" s="101"/>
    </row>
    <row r="41" spans="1:10" x14ac:dyDescent="0.35">
      <c r="A41" s="297"/>
      <c r="B41" s="204"/>
      <c r="C41" s="205"/>
      <c r="D41" s="205"/>
      <c r="E41" s="205"/>
      <c r="F41" s="205"/>
      <c r="G41" s="205"/>
      <c r="H41" s="101"/>
      <c r="I41" s="101"/>
      <c r="J41" s="101"/>
    </row>
    <row r="42" spans="1:10" x14ac:dyDescent="0.35">
      <c r="A42" s="297"/>
      <c r="B42" s="204"/>
      <c r="C42" s="205"/>
      <c r="D42" s="205"/>
      <c r="E42" s="205"/>
      <c r="F42" s="205"/>
      <c r="G42" s="205"/>
      <c r="H42" s="101"/>
      <c r="I42" s="101"/>
      <c r="J42" s="101"/>
    </row>
    <row r="43" spans="1:10" ht="15" x14ac:dyDescent="0.4">
      <c r="A43" s="163" t="s">
        <v>283</v>
      </c>
      <c r="B43" s="166"/>
      <c r="C43" s="165"/>
      <c r="D43" s="165"/>
      <c r="E43" s="165"/>
      <c r="F43" s="165"/>
      <c r="G43" s="165"/>
      <c r="H43" s="165"/>
      <c r="I43" s="165"/>
      <c r="J43" s="101"/>
    </row>
    <row r="44" spans="1:10" s="50" customFormat="1" ht="15.5" thickBot="1" x14ac:dyDescent="0.45">
      <c r="A44" s="217" t="s">
        <v>144</v>
      </c>
      <c r="B44" s="218"/>
      <c r="C44" s="102"/>
      <c r="D44" s="102"/>
      <c r="E44" s="113" t="s">
        <v>75</v>
      </c>
      <c r="F44" s="102"/>
      <c r="G44" s="102"/>
      <c r="H44" s="102"/>
      <c r="I44" s="102"/>
      <c r="J44" s="102"/>
    </row>
    <row r="45" spans="1:10" ht="15.5" thickBot="1" x14ac:dyDescent="0.45">
      <c r="A45" s="147" t="s">
        <v>234</v>
      </c>
      <c r="B45" s="148"/>
      <c r="C45" s="101"/>
      <c r="D45" s="80"/>
      <c r="E45" s="266" t="s">
        <v>236</v>
      </c>
      <c r="F45" s="267"/>
      <c r="G45" s="186"/>
      <c r="H45" s="101"/>
      <c r="I45" s="101"/>
      <c r="J45" s="101"/>
    </row>
    <row r="46" spans="1:10" ht="26.5" thickBot="1" x14ac:dyDescent="0.4">
      <c r="A46" s="178" t="s">
        <v>54</v>
      </c>
      <c r="B46" s="148"/>
      <c r="C46" s="101"/>
      <c r="D46" s="80"/>
      <c r="E46" s="125"/>
      <c r="F46" s="125"/>
      <c r="G46" s="125"/>
      <c r="H46" s="101"/>
      <c r="I46" s="101"/>
      <c r="J46" s="101"/>
    </row>
    <row r="47" spans="1:10" ht="15.5" thickBot="1" x14ac:dyDescent="0.4">
      <c r="A47" s="147" t="s">
        <v>145</v>
      </c>
      <c r="B47" s="148"/>
      <c r="C47" s="101"/>
      <c r="D47" s="80"/>
      <c r="E47" s="72"/>
      <c r="F47" s="72"/>
      <c r="G47" s="72"/>
      <c r="H47" s="101"/>
      <c r="I47" s="101"/>
      <c r="J47" s="101"/>
    </row>
    <row r="48" spans="1:10" ht="31.5" customHeight="1" thickBot="1" x14ac:dyDescent="0.4">
      <c r="A48" s="147" t="s">
        <v>74</v>
      </c>
      <c r="B48" s="148"/>
      <c r="C48" s="101"/>
      <c r="D48" s="80"/>
      <c r="E48" s="72"/>
      <c r="F48" s="72"/>
      <c r="G48" s="72"/>
      <c r="H48" s="101"/>
      <c r="I48" s="101"/>
      <c r="J48" s="101"/>
    </row>
    <row r="49" spans="1:10" ht="15.5" thickTop="1" thickBot="1" x14ac:dyDescent="0.4">
      <c r="A49" s="246" t="s">
        <v>5</v>
      </c>
      <c r="B49" s="314" t="e">
        <f>B47/B48</f>
        <v>#DIV/0!</v>
      </c>
      <c r="C49" s="101"/>
      <c r="D49" s="256" t="s">
        <v>158</v>
      </c>
      <c r="E49" s="257"/>
      <c r="F49" s="257"/>
      <c r="G49" s="257"/>
      <c r="H49" s="258"/>
      <c r="I49" s="101"/>
      <c r="J49" s="101"/>
    </row>
    <row r="50" spans="1:10" ht="15" thickBot="1" x14ac:dyDescent="0.4">
      <c r="A50" s="150" t="s">
        <v>89</v>
      </c>
      <c r="B50" s="151" t="e">
        <f>(B46*3600)*B49</f>
        <v>#DIV/0!</v>
      </c>
      <c r="C50" s="101"/>
      <c r="D50" s="259" t="s">
        <v>191</v>
      </c>
      <c r="E50" s="247"/>
      <c r="F50" s="247"/>
      <c r="G50" s="247"/>
      <c r="H50" s="260"/>
      <c r="I50" s="101"/>
      <c r="J50" s="101"/>
    </row>
    <row r="51" spans="1:10" ht="15" thickBot="1" x14ac:dyDescent="0.4">
      <c r="A51" s="150" t="s">
        <v>94</v>
      </c>
      <c r="B51" s="153" t="e">
        <f>LOG(B50)*10</f>
        <v>#DIV/0!</v>
      </c>
      <c r="C51" s="101"/>
      <c r="D51" s="259" t="s">
        <v>196</v>
      </c>
      <c r="E51" s="247"/>
      <c r="F51" s="247"/>
      <c r="G51" s="247"/>
      <c r="H51" s="260"/>
      <c r="I51" s="101"/>
      <c r="J51" s="101"/>
    </row>
    <row r="52" spans="1:10" ht="15" thickBot="1" x14ac:dyDescent="0.4">
      <c r="A52" s="147" t="s">
        <v>267</v>
      </c>
      <c r="B52" s="148"/>
      <c r="C52" s="101"/>
      <c r="D52" s="259" t="s">
        <v>197</v>
      </c>
      <c r="E52" s="247"/>
      <c r="F52" s="247"/>
      <c r="G52" s="247"/>
      <c r="H52" s="260"/>
      <c r="I52" s="101"/>
      <c r="J52" s="101"/>
    </row>
    <row r="53" spans="1:10" x14ac:dyDescent="0.35">
      <c r="A53" s="78" t="s">
        <v>143</v>
      </c>
      <c r="B53" s="215"/>
      <c r="C53" s="78"/>
      <c r="D53" s="259" t="s">
        <v>198</v>
      </c>
      <c r="E53" s="247"/>
      <c r="F53" s="247"/>
      <c r="G53" s="247"/>
      <c r="H53" s="260"/>
      <c r="I53" s="101"/>
      <c r="J53" s="101"/>
    </row>
    <row r="54" spans="1:10" ht="15" thickBot="1" x14ac:dyDescent="0.4">
      <c r="A54" s="78" t="s">
        <v>312</v>
      </c>
      <c r="B54" s="215"/>
      <c r="C54" s="78"/>
      <c r="D54" s="261" t="s">
        <v>199</v>
      </c>
      <c r="E54" s="262"/>
      <c r="F54" s="262"/>
      <c r="G54" s="262"/>
      <c r="H54" s="263"/>
      <c r="I54" s="101"/>
      <c r="J54" s="101"/>
    </row>
    <row r="55" spans="1:10" ht="12" customHeight="1" thickTop="1" x14ac:dyDescent="0.35">
      <c r="A55" s="101"/>
      <c r="B55" s="95"/>
      <c r="C55" s="101"/>
      <c r="D55" s="101"/>
      <c r="E55" s="101"/>
      <c r="F55" s="101"/>
      <c r="G55" s="101"/>
      <c r="H55" s="101"/>
      <c r="I55" s="101"/>
      <c r="J55" s="101"/>
    </row>
    <row r="56" spans="1:10" ht="15" thickBot="1" x14ac:dyDescent="0.4">
      <c r="A56" s="155" t="s">
        <v>82</v>
      </c>
      <c r="B56" s="216" t="s">
        <v>83</v>
      </c>
      <c r="C56" s="101"/>
      <c r="D56" s="101"/>
      <c r="E56" s="101"/>
      <c r="F56" s="101"/>
      <c r="G56" s="101"/>
      <c r="H56" s="101"/>
      <c r="I56" s="101"/>
      <c r="J56" s="101"/>
    </row>
    <row r="57" spans="1:10" ht="26.5" thickBot="1" x14ac:dyDescent="0.4">
      <c r="A57" s="219"/>
      <c r="B57" s="158" t="s">
        <v>47</v>
      </c>
      <c r="C57" s="167" t="s">
        <v>26</v>
      </c>
      <c r="D57" s="167" t="s">
        <v>19</v>
      </c>
      <c r="E57" s="167" t="s">
        <v>1</v>
      </c>
      <c r="F57" s="167" t="s">
        <v>13</v>
      </c>
      <c r="G57" s="167" t="s">
        <v>14</v>
      </c>
      <c r="H57" s="157"/>
      <c r="I57" s="101"/>
      <c r="J57" s="101"/>
    </row>
    <row r="58" spans="1:10" ht="38.25" customHeight="1" thickBot="1" x14ac:dyDescent="0.4">
      <c r="A58" s="220"/>
      <c r="B58" s="159" t="s">
        <v>139</v>
      </c>
      <c r="C58" s="160">
        <v>183</v>
      </c>
      <c r="D58" s="160">
        <v>185</v>
      </c>
      <c r="E58" s="160">
        <v>155</v>
      </c>
      <c r="F58" s="160">
        <v>185</v>
      </c>
      <c r="G58" s="160">
        <v>203</v>
      </c>
      <c r="H58" s="101"/>
      <c r="I58" s="101"/>
      <c r="J58" s="101"/>
    </row>
    <row r="59" spans="1:10" ht="29" thickBot="1" x14ac:dyDescent="0.4">
      <c r="A59" s="220"/>
      <c r="B59" s="161" t="s">
        <v>146</v>
      </c>
      <c r="C59" s="203" t="e">
        <f>10^((($B$45+C71)+$B$51-C58)/$B$52)</f>
        <v>#NUM!</v>
      </c>
      <c r="D59" s="203" t="e">
        <f>10^((($B$45+D71)+$B$51-D58)/$B$52)</f>
        <v>#NUM!</v>
      </c>
      <c r="E59" s="203" t="e">
        <f>10^((($B$45+E71)+$B$51-E58)/$B$52)</f>
        <v>#NUM!</v>
      </c>
      <c r="F59" s="203" t="e">
        <f>10^((($B$45+F71)+$B$51-F58)/$B$52)</f>
        <v>#NUM!</v>
      </c>
      <c r="G59" s="203" t="e">
        <f>10^((($B$45+G71)+$B$51-G58)/$B$52)</f>
        <v>#NUM!</v>
      </c>
      <c r="H59" s="101"/>
      <c r="I59" s="101"/>
      <c r="J59" s="101"/>
    </row>
    <row r="60" spans="1:10" s="50" customFormat="1" ht="31.5" customHeight="1" thickBot="1" x14ac:dyDescent="0.4">
      <c r="A60" s="214" t="s">
        <v>217</v>
      </c>
      <c r="B60" s="221" t="s">
        <v>76</v>
      </c>
      <c r="C60" s="222">
        <v>219</v>
      </c>
      <c r="D60" s="222">
        <v>230</v>
      </c>
      <c r="E60" s="222">
        <v>202</v>
      </c>
      <c r="F60" s="222">
        <v>218</v>
      </c>
      <c r="G60" s="222">
        <v>232</v>
      </c>
      <c r="H60" s="102"/>
      <c r="I60" s="102"/>
      <c r="J60" s="102"/>
    </row>
    <row r="61" spans="1:10" s="50" customFormat="1" ht="27" thickBot="1" x14ac:dyDescent="0.4">
      <c r="A61" s="297" t="s">
        <v>216</v>
      </c>
      <c r="B61" s="223" t="s">
        <v>77</v>
      </c>
      <c r="C61" s="224" t="str">
        <f>IF($G$45&gt;C60, 10^(($G$45-C60)/$B$52), "NA")</f>
        <v>NA</v>
      </c>
      <c r="D61" s="224" t="str">
        <f t="shared" ref="D61:G61" si="2">IF($G$45&gt;D60, 10^(($G$45-D60)/$B$52), "NA")</f>
        <v>NA</v>
      </c>
      <c r="E61" s="224" t="str">
        <f>IF($G$45&gt;E60, 10^(($G$45-E60)/$B$52), "NA")</f>
        <v>NA</v>
      </c>
      <c r="F61" s="224" t="str">
        <f t="shared" si="2"/>
        <v>NA</v>
      </c>
      <c r="G61" s="224" t="str">
        <f t="shared" si="2"/>
        <v>NA</v>
      </c>
      <c r="H61" s="102"/>
      <c r="I61" s="102"/>
      <c r="J61" s="102"/>
    </row>
    <row r="62" spans="1:10" x14ac:dyDescent="0.35">
      <c r="A62" s="101"/>
      <c r="B62" s="204"/>
      <c r="C62" s="225"/>
      <c r="D62" s="225"/>
      <c r="E62" s="225"/>
      <c r="F62" s="225"/>
      <c r="G62" s="225"/>
      <c r="H62" s="101"/>
      <c r="I62" s="101"/>
      <c r="J62" s="101"/>
    </row>
    <row r="63" spans="1:10" x14ac:dyDescent="0.35">
      <c r="A63" s="163" t="s">
        <v>71</v>
      </c>
      <c r="B63" s="166"/>
      <c r="C63" s="165"/>
      <c r="D63" s="165"/>
      <c r="E63" s="165"/>
      <c r="F63" s="165"/>
      <c r="G63" s="165"/>
      <c r="H63" s="166"/>
      <c r="I63" s="165"/>
      <c r="J63" s="101"/>
    </row>
    <row r="64" spans="1:10" ht="15" thickBot="1" x14ac:dyDescent="0.4">
      <c r="A64" s="101"/>
      <c r="B64" s="101"/>
      <c r="C64" s="101"/>
      <c r="D64" s="101"/>
      <c r="E64" s="101"/>
      <c r="F64" s="101"/>
      <c r="G64" s="101"/>
      <c r="H64" s="101"/>
      <c r="I64" s="101"/>
      <c r="J64" s="101"/>
    </row>
    <row r="65" spans="1:11" ht="26.5" thickBot="1" x14ac:dyDescent="0.4">
      <c r="A65" s="101"/>
      <c r="B65" s="159" t="s">
        <v>23</v>
      </c>
      <c r="C65" s="167" t="s">
        <v>26</v>
      </c>
      <c r="D65" s="167" t="s">
        <v>19</v>
      </c>
      <c r="E65" s="167" t="s">
        <v>1</v>
      </c>
      <c r="F65" s="167" t="s">
        <v>13</v>
      </c>
      <c r="G65" s="167" t="s">
        <v>14</v>
      </c>
      <c r="H65" s="101"/>
      <c r="I65" s="101"/>
      <c r="J65" s="101"/>
    </row>
    <row r="66" spans="1:11" ht="15" thickBot="1" x14ac:dyDescent="0.4">
      <c r="A66" s="145"/>
      <c r="B66" s="168" t="s">
        <v>20</v>
      </c>
      <c r="C66" s="169">
        <v>1</v>
      </c>
      <c r="D66" s="169">
        <v>1.6</v>
      </c>
      <c r="E66" s="169">
        <v>1.8</v>
      </c>
      <c r="F66" s="169">
        <v>1</v>
      </c>
      <c r="G66" s="169">
        <v>2</v>
      </c>
      <c r="H66" s="101"/>
      <c r="I66" s="101"/>
      <c r="J66" s="101"/>
    </row>
    <row r="67" spans="1:11" ht="15" thickBot="1" x14ac:dyDescent="0.4">
      <c r="A67" s="101"/>
      <c r="B67" s="168" t="s">
        <v>21</v>
      </c>
      <c r="C67" s="169">
        <v>2</v>
      </c>
      <c r="D67" s="169">
        <v>2</v>
      </c>
      <c r="E67" s="169">
        <v>2</v>
      </c>
      <c r="F67" s="169">
        <v>2</v>
      </c>
      <c r="G67" s="169">
        <v>2</v>
      </c>
      <c r="H67" s="101"/>
      <c r="I67" s="101"/>
      <c r="J67" s="101"/>
    </row>
    <row r="68" spans="1:11" ht="15.5" thickBot="1" x14ac:dyDescent="0.45">
      <c r="A68" s="101"/>
      <c r="B68" s="12" t="s">
        <v>24</v>
      </c>
      <c r="C68" s="13">
        <v>0.2</v>
      </c>
      <c r="D68" s="13">
        <v>8.8000000000000007</v>
      </c>
      <c r="E68" s="13">
        <v>12</v>
      </c>
      <c r="F68" s="13">
        <v>1.9</v>
      </c>
      <c r="G68" s="13">
        <v>0.94</v>
      </c>
      <c r="H68" s="101"/>
      <c r="I68" s="101"/>
      <c r="J68" s="101"/>
    </row>
    <row r="69" spans="1:11" ht="15.5" thickBot="1" x14ac:dyDescent="0.45">
      <c r="A69" s="101"/>
      <c r="B69" s="12" t="s">
        <v>25</v>
      </c>
      <c r="C69" s="13">
        <v>19</v>
      </c>
      <c r="D69" s="13">
        <v>110</v>
      </c>
      <c r="E69" s="13">
        <v>140</v>
      </c>
      <c r="F69" s="13">
        <v>30</v>
      </c>
      <c r="G69" s="13">
        <v>25</v>
      </c>
      <c r="H69" s="113" t="s">
        <v>276</v>
      </c>
      <c r="I69" s="113"/>
      <c r="J69" s="113"/>
      <c r="K69" s="317"/>
    </row>
    <row r="70" spans="1:11" ht="15" thickBot="1" x14ac:dyDescent="0.4">
      <c r="A70" s="101"/>
      <c r="B70" s="168" t="s">
        <v>22</v>
      </c>
      <c r="C70" s="169">
        <v>0.13</v>
      </c>
      <c r="D70" s="169">
        <v>1.2</v>
      </c>
      <c r="E70" s="169">
        <v>1.36</v>
      </c>
      <c r="F70" s="169">
        <v>0.75</v>
      </c>
      <c r="G70" s="169">
        <v>0.64</v>
      </c>
      <c r="H70" s="113" t="s">
        <v>274</v>
      </c>
      <c r="I70" s="113"/>
      <c r="J70" s="113"/>
      <c r="K70" s="317"/>
    </row>
    <row r="71" spans="1:11" ht="15" thickBot="1" x14ac:dyDescent="0.4">
      <c r="A71" s="101"/>
      <c r="B71" s="157" t="s">
        <v>220</v>
      </c>
      <c r="C71" s="170" t="e">
        <f>((LOG10(C76)*10))+C70</f>
        <v>#NUM!</v>
      </c>
      <c r="D71" s="170" t="e">
        <f>((LOG10(D76)*10))+D70</f>
        <v>#NUM!</v>
      </c>
      <c r="E71" s="170" t="e">
        <f>((LOG10(E76)*10))+E70</f>
        <v>#NUM!</v>
      </c>
      <c r="F71" s="170" t="e">
        <f>((LOG10(F76)*10))+F70</f>
        <v>#NUM!</v>
      </c>
      <c r="G71" s="170" t="e">
        <f>((LOG10(G76)*10))+G70</f>
        <v>#NUM!</v>
      </c>
      <c r="H71" s="113" t="s">
        <v>275</v>
      </c>
      <c r="I71" s="317"/>
      <c r="J71" s="317"/>
      <c r="K71" s="317"/>
    </row>
    <row r="72" spans="1:11" x14ac:dyDescent="0.35">
      <c r="A72" s="101"/>
      <c r="B72" s="157"/>
      <c r="C72" s="171"/>
      <c r="D72" s="171"/>
      <c r="E72" s="171"/>
      <c r="F72" s="171"/>
      <c r="G72" s="171"/>
      <c r="H72" s="101"/>
      <c r="I72" s="101"/>
      <c r="J72" s="101"/>
    </row>
    <row r="73" spans="1:11" ht="23.25" customHeight="1" x14ac:dyDescent="0.35">
      <c r="A73" s="123"/>
      <c r="B73" s="101"/>
      <c r="C73" s="172">
        <f>(($B$16/C68)^(2*(C66)))</f>
        <v>0</v>
      </c>
      <c r="D73" s="172">
        <f>(($B$16/D68)^(2*(D66)))</f>
        <v>0</v>
      </c>
      <c r="E73" s="172">
        <f>(($B$16/E68)^(2*(E66)))</f>
        <v>0</v>
      </c>
      <c r="F73" s="172">
        <f>(($B$16/F68)^(2*(F66)))</f>
        <v>0</v>
      </c>
      <c r="G73" s="172">
        <f>(($B$16/G68)^(2*(G66)))</f>
        <v>0</v>
      </c>
      <c r="H73" s="172"/>
      <c r="I73" s="101"/>
      <c r="J73" s="101"/>
    </row>
    <row r="74" spans="1:11" x14ac:dyDescent="0.35">
      <c r="A74" s="101"/>
      <c r="B74" s="101"/>
      <c r="C74" s="172">
        <f t="shared" ref="C74:G75" si="3">(1+($B$16/C68)^2)^C66</f>
        <v>1</v>
      </c>
      <c r="D74" s="172">
        <f t="shared" si="3"/>
        <v>1</v>
      </c>
      <c r="E74" s="172">
        <f t="shared" si="3"/>
        <v>1</v>
      </c>
      <c r="F74" s="172">
        <f t="shared" si="3"/>
        <v>1</v>
      </c>
      <c r="G74" s="172">
        <f t="shared" si="3"/>
        <v>1</v>
      </c>
      <c r="H74" s="172"/>
      <c r="I74" s="101"/>
      <c r="J74" s="101"/>
    </row>
    <row r="75" spans="1:11" x14ac:dyDescent="0.35">
      <c r="A75" s="101"/>
      <c r="B75" s="101"/>
      <c r="C75" s="172">
        <f t="shared" si="3"/>
        <v>1</v>
      </c>
      <c r="D75" s="172">
        <f t="shared" si="3"/>
        <v>1</v>
      </c>
      <c r="E75" s="172">
        <f t="shared" si="3"/>
        <v>1</v>
      </c>
      <c r="F75" s="172">
        <f t="shared" si="3"/>
        <v>1</v>
      </c>
      <c r="G75" s="172">
        <f t="shared" si="3"/>
        <v>1</v>
      </c>
      <c r="H75" s="172"/>
      <c r="I75" s="101"/>
      <c r="J75" s="101"/>
    </row>
    <row r="76" spans="1:11" x14ac:dyDescent="0.35">
      <c r="A76" s="101"/>
      <c r="B76" s="101"/>
      <c r="C76" s="172">
        <f>C73/(C74*C75)</f>
        <v>0</v>
      </c>
      <c r="D76" s="172">
        <f t="shared" ref="D76:G76" si="4">D73/(D74*D75)</f>
        <v>0</v>
      </c>
      <c r="E76" s="172">
        <f t="shared" si="4"/>
        <v>0</v>
      </c>
      <c r="F76" s="172">
        <f t="shared" si="4"/>
        <v>0</v>
      </c>
      <c r="G76" s="172">
        <f t="shared" si="4"/>
        <v>0</v>
      </c>
      <c r="H76" s="172"/>
      <c r="I76" s="101"/>
      <c r="J76" s="101"/>
    </row>
    <row r="77" spans="1:11" x14ac:dyDescent="0.35">
      <c r="A77" s="101"/>
      <c r="B77" s="101"/>
      <c r="C77" s="172"/>
      <c r="D77" s="172"/>
      <c r="E77" s="172"/>
      <c r="F77" s="172"/>
      <c r="G77" s="172"/>
      <c r="H77" s="172"/>
      <c r="I77" s="101"/>
      <c r="J77" s="101"/>
    </row>
  </sheetData>
  <sheetProtection algorithmName="SHA-512" hashValue="aAQMompfZjvUWq4kwMXX+5+wiYZJ5JolWGPj+Hfd25a4ghAn8oJrcjV8Q78NEdNVWiuHmRtwTYOhOUbWyfedwg==" saltValue="oKgaS1+Be6JTnlQ6ShSLjg=="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K78"/>
  <sheetViews>
    <sheetView topLeftCell="A58" workbookViewId="0">
      <selection activeCell="E10" sqref="E10"/>
    </sheetView>
  </sheetViews>
  <sheetFormatPr defaultColWidth="9.1796875" defaultRowHeight="14.5" x14ac:dyDescent="0.35"/>
  <cols>
    <col min="1" max="1" width="38.54296875" style="49" customWidth="1"/>
    <col min="2" max="2" width="25.7265625" style="49" customWidth="1"/>
    <col min="3" max="3" width="20.7265625" style="49" customWidth="1"/>
    <col min="4" max="4" width="14.453125" style="49" customWidth="1"/>
    <col min="5" max="5" width="16.1796875" style="49" customWidth="1"/>
    <col min="6" max="6" width="13.81640625" style="49" customWidth="1"/>
    <col min="7" max="7" width="13.54296875" style="49" customWidth="1"/>
    <col min="8" max="8" width="15" style="49" customWidth="1"/>
    <col min="9" max="16384" width="9.1796875" style="49"/>
  </cols>
  <sheetData>
    <row r="1" spans="1:10" s="67" customFormat="1" ht="21" thickTop="1" thickBot="1" x14ac:dyDescent="0.45">
      <c r="A1" s="231" t="s">
        <v>59</v>
      </c>
      <c r="B1" s="232"/>
      <c r="C1" s="232"/>
      <c r="D1" s="232"/>
      <c r="E1" s="233"/>
      <c r="F1" s="234"/>
      <c r="G1" s="235"/>
    </row>
    <row r="2" spans="1:10" ht="15" thickTop="1" x14ac:dyDescent="0.35">
      <c r="A2" s="136" t="s">
        <v>306</v>
      </c>
      <c r="B2" s="101"/>
      <c r="C2" s="101"/>
      <c r="D2" s="101"/>
      <c r="E2" s="101"/>
      <c r="F2" s="101"/>
      <c r="G2" s="101"/>
      <c r="H2" s="101"/>
      <c r="I2" s="101"/>
      <c r="J2" s="101"/>
    </row>
    <row r="3" spans="1:10" ht="15" thickBot="1" x14ac:dyDescent="0.4">
      <c r="A3" s="101" t="s">
        <v>18</v>
      </c>
      <c r="B3" s="101"/>
      <c r="C3" s="80"/>
      <c r="D3" s="101"/>
      <c r="E3" s="101"/>
      <c r="F3" s="80"/>
      <c r="G3" s="101"/>
      <c r="H3" s="101"/>
      <c r="I3" s="101"/>
      <c r="J3" s="101"/>
    </row>
    <row r="4" spans="1:10" ht="15" thickBot="1" x14ac:dyDescent="0.4">
      <c r="A4" s="137"/>
      <c r="B4" s="72" t="s">
        <v>210</v>
      </c>
      <c r="C4" s="72"/>
      <c r="D4" s="72"/>
      <c r="E4" s="101"/>
      <c r="F4" s="80"/>
      <c r="G4" s="101"/>
      <c r="H4" s="101"/>
      <c r="I4" s="101"/>
      <c r="J4" s="101"/>
    </row>
    <row r="5" spans="1:10" ht="15" thickBot="1" x14ac:dyDescent="0.4">
      <c r="A5" s="138"/>
      <c r="B5" s="125" t="s">
        <v>99</v>
      </c>
      <c r="C5" s="125"/>
      <c r="D5" s="125"/>
      <c r="E5" s="129"/>
      <c r="F5" s="80"/>
      <c r="G5" s="101"/>
      <c r="H5" s="101"/>
      <c r="I5" s="101"/>
      <c r="J5" s="101"/>
    </row>
    <row r="6" spans="1:10" ht="15" thickBot="1" x14ac:dyDescent="0.4">
      <c r="A6" s="139"/>
      <c r="B6" s="72" t="s">
        <v>4</v>
      </c>
      <c r="C6" s="72"/>
      <c r="D6" s="72"/>
      <c r="E6" s="101"/>
      <c r="F6" s="80"/>
      <c r="G6" s="101"/>
      <c r="H6" s="101"/>
      <c r="I6" s="101"/>
      <c r="J6" s="101"/>
    </row>
    <row r="7" spans="1:10" ht="12" customHeight="1" x14ac:dyDescent="0.35">
      <c r="A7" s="101"/>
      <c r="B7" s="101"/>
      <c r="C7" s="101"/>
      <c r="D7" s="101"/>
      <c r="E7" s="101"/>
      <c r="F7" s="80"/>
      <c r="G7" s="101"/>
      <c r="H7" s="101"/>
      <c r="I7" s="101"/>
      <c r="J7" s="101"/>
    </row>
    <row r="8" spans="1:10" ht="12" customHeight="1" x14ac:dyDescent="0.35">
      <c r="A8" s="101"/>
      <c r="B8" s="101"/>
      <c r="C8" s="101"/>
      <c r="D8" s="101"/>
      <c r="E8" s="101"/>
      <c r="F8" s="101"/>
      <c r="G8" s="101"/>
      <c r="H8" s="101"/>
      <c r="I8" s="101"/>
      <c r="J8" s="101"/>
    </row>
    <row r="9" spans="1:10" ht="15" thickBot="1" x14ac:dyDescent="0.4">
      <c r="A9" s="72" t="s">
        <v>68</v>
      </c>
      <c r="B9" s="101"/>
      <c r="C9" s="101"/>
      <c r="D9" s="101"/>
      <c r="E9" s="101"/>
      <c r="F9" s="101"/>
      <c r="G9" s="101"/>
      <c r="H9" s="101"/>
      <c r="I9" s="101"/>
      <c r="J9" s="101"/>
    </row>
    <row r="10" spans="1:10" ht="55" customHeight="1" thickTop="1" thickBot="1" x14ac:dyDescent="0.4">
      <c r="A10" s="140" t="s">
        <v>30</v>
      </c>
      <c r="B10" s="291"/>
      <c r="C10" s="279"/>
      <c r="D10" s="276"/>
      <c r="E10" s="276"/>
      <c r="F10" s="276"/>
      <c r="G10" s="101"/>
      <c r="H10" s="101"/>
      <c r="I10" s="101"/>
      <c r="J10" s="101"/>
    </row>
    <row r="11" spans="1:10" ht="110.15" customHeight="1" thickTop="1" thickBot="1" x14ac:dyDescent="0.4">
      <c r="A11" s="141" t="s">
        <v>31</v>
      </c>
      <c r="B11" s="292"/>
      <c r="C11" s="276"/>
      <c r="D11" s="276"/>
      <c r="E11" s="276"/>
      <c r="F11" s="276"/>
      <c r="G11" s="101"/>
      <c r="H11" s="101"/>
      <c r="I11" s="101"/>
      <c r="J11" s="101"/>
    </row>
    <row r="12" spans="1:10" ht="15.5" thickTop="1" thickBot="1" x14ac:dyDescent="0.4">
      <c r="A12" s="300" t="s">
        <v>32</v>
      </c>
      <c r="B12" s="276"/>
      <c r="C12" s="276"/>
      <c r="D12" s="276"/>
      <c r="E12" s="276"/>
      <c r="F12" s="276"/>
      <c r="G12" s="101"/>
      <c r="H12" s="101"/>
      <c r="I12" s="101"/>
      <c r="J12" s="101"/>
    </row>
    <row r="13" spans="1:10" ht="45" customHeight="1" thickTop="1" thickBot="1" x14ac:dyDescent="0.4">
      <c r="A13" s="140" t="s">
        <v>65</v>
      </c>
      <c r="B13" s="292"/>
      <c r="C13" s="278"/>
      <c r="D13" s="278"/>
      <c r="E13" s="278"/>
      <c r="F13" s="278"/>
      <c r="G13" s="101"/>
      <c r="H13" s="101"/>
      <c r="I13" s="101"/>
      <c r="J13" s="101"/>
    </row>
    <row r="14" spans="1:10" ht="15" thickTop="1" x14ac:dyDescent="0.35">
      <c r="A14" s="72"/>
      <c r="B14" s="101"/>
      <c r="C14" s="101"/>
      <c r="D14" s="101"/>
      <c r="E14" s="101"/>
      <c r="F14" s="101"/>
      <c r="G14" s="101"/>
      <c r="H14" s="101"/>
      <c r="I14" s="101"/>
      <c r="J14" s="101"/>
    </row>
    <row r="15" spans="1:10" ht="47.5" thickBot="1" x14ac:dyDescent="0.4">
      <c r="A15" s="72" t="s">
        <v>69</v>
      </c>
      <c r="B15" s="101"/>
      <c r="C15" s="209" t="s">
        <v>73</v>
      </c>
      <c r="D15" s="101"/>
      <c r="E15" s="101"/>
      <c r="F15" s="101"/>
      <c r="G15" s="101"/>
      <c r="H15" s="101"/>
      <c r="I15" s="101"/>
      <c r="J15" s="101"/>
    </row>
    <row r="16" spans="1:10" ht="75" customHeight="1" thickBot="1" x14ac:dyDescent="0.4">
      <c r="A16" s="142" t="s">
        <v>138</v>
      </c>
      <c r="B16" s="143"/>
      <c r="C16" s="283"/>
      <c r="D16" s="4"/>
      <c r="E16" s="276"/>
      <c r="F16" s="276"/>
      <c r="G16" s="276"/>
      <c r="H16" s="101"/>
      <c r="I16" s="101"/>
      <c r="J16" s="101"/>
    </row>
    <row r="17" spans="1:10" ht="55.5" customHeight="1" x14ac:dyDescent="0.35">
      <c r="A17" s="174" t="s">
        <v>211</v>
      </c>
      <c r="B17" s="197"/>
      <c r="C17" s="247" t="s">
        <v>150</v>
      </c>
      <c r="D17" s="247"/>
      <c r="E17" s="247"/>
      <c r="F17" s="247"/>
      <c r="G17" s="247"/>
      <c r="H17" s="101"/>
      <c r="I17" s="101"/>
      <c r="J17" s="101"/>
    </row>
    <row r="18" spans="1:10" ht="12" customHeight="1" x14ac:dyDescent="0.35">
      <c r="A18" s="101"/>
      <c r="B18" s="101"/>
      <c r="C18" s="247" t="s">
        <v>292</v>
      </c>
      <c r="D18" s="247"/>
      <c r="E18" s="247"/>
      <c r="F18" s="247"/>
      <c r="G18" s="247"/>
      <c r="H18" s="101"/>
      <c r="I18" s="101"/>
      <c r="J18" s="101"/>
    </row>
    <row r="19" spans="1:10" ht="12" customHeight="1" x14ac:dyDescent="0.35">
      <c r="A19" s="101"/>
      <c r="B19" s="101"/>
      <c r="C19" s="247" t="s">
        <v>149</v>
      </c>
      <c r="D19" s="247"/>
      <c r="E19" s="247"/>
      <c r="F19" s="247"/>
      <c r="G19" s="247"/>
      <c r="H19" s="101"/>
      <c r="I19" s="101"/>
      <c r="J19" s="101"/>
    </row>
    <row r="20" spans="1:10" ht="12" customHeight="1" x14ac:dyDescent="0.35">
      <c r="A20" s="101"/>
      <c r="B20" s="101"/>
      <c r="I20" s="101"/>
      <c r="J20" s="101"/>
    </row>
    <row r="21" spans="1:10" x14ac:dyDescent="0.35">
      <c r="A21" s="72"/>
      <c r="B21" s="101"/>
      <c r="C21" s="101"/>
      <c r="D21" s="101"/>
      <c r="E21" s="101"/>
      <c r="F21" s="101"/>
      <c r="G21" s="101"/>
      <c r="H21" s="101"/>
      <c r="I21" s="101"/>
      <c r="J21" s="101"/>
    </row>
    <row r="22" spans="1:10" x14ac:dyDescent="0.35">
      <c r="A22" s="72" t="s">
        <v>70</v>
      </c>
      <c r="B22" s="101"/>
      <c r="C22" s="101"/>
      <c r="D22" s="101"/>
      <c r="E22" s="101"/>
      <c r="F22" s="101"/>
      <c r="G22" s="101"/>
      <c r="H22" s="101"/>
      <c r="I22" s="101"/>
      <c r="J22" s="101"/>
    </row>
    <row r="23" spans="1:10" x14ac:dyDescent="0.35">
      <c r="A23" s="145" t="s">
        <v>286</v>
      </c>
      <c r="B23" s="101"/>
      <c r="C23" s="101"/>
      <c r="D23" s="101"/>
      <c r="E23" s="101"/>
      <c r="F23" s="101"/>
      <c r="G23" s="101"/>
      <c r="H23" s="101"/>
      <c r="I23" s="101"/>
      <c r="J23" s="101"/>
    </row>
    <row r="24" spans="1:10" ht="15" x14ac:dyDescent="0.4">
      <c r="A24" s="163" t="s">
        <v>287</v>
      </c>
      <c r="B24" s="166"/>
      <c r="C24" s="165"/>
      <c r="D24" s="165"/>
      <c r="E24" s="165"/>
      <c r="F24" s="165"/>
      <c r="G24" s="165"/>
      <c r="H24" s="165"/>
      <c r="I24" s="165"/>
      <c r="J24" s="101"/>
    </row>
    <row r="25" spans="1:10" ht="28.5" x14ac:dyDescent="0.35">
      <c r="A25" s="237" t="s">
        <v>147</v>
      </c>
      <c r="B25" s="240" t="e">
        <f>B28+10*(LOG10(B29*B30))</f>
        <v>#NUM!</v>
      </c>
      <c r="C25" s="241"/>
      <c r="D25" s="101"/>
      <c r="E25" s="101"/>
      <c r="F25" s="101"/>
      <c r="G25" s="101"/>
      <c r="H25" s="101"/>
      <c r="I25" s="101"/>
      <c r="J25" s="101"/>
    </row>
    <row r="26" spans="1:10" x14ac:dyDescent="0.35">
      <c r="A26" s="238"/>
      <c r="B26" s="242"/>
      <c r="C26" s="241"/>
      <c r="D26" s="101"/>
      <c r="E26" s="101"/>
      <c r="F26" s="101"/>
      <c r="G26" s="101"/>
      <c r="H26" s="101"/>
      <c r="I26" s="101"/>
      <c r="J26" s="101"/>
    </row>
    <row r="27" spans="1:10" ht="15.5" thickBot="1" x14ac:dyDescent="0.45">
      <c r="A27" s="217" t="s">
        <v>144</v>
      </c>
      <c r="B27" s="101"/>
      <c r="C27" s="101"/>
      <c r="D27" s="101"/>
      <c r="E27" s="113" t="s">
        <v>75</v>
      </c>
      <c r="F27" s="102"/>
      <c r="G27" s="102"/>
      <c r="H27" s="101"/>
      <c r="I27" s="101"/>
      <c r="J27" s="101"/>
    </row>
    <row r="28" spans="1:10" ht="41.5" thickBot="1" x14ac:dyDescent="0.4">
      <c r="A28" s="149" t="s">
        <v>299</v>
      </c>
      <c r="B28" s="148"/>
      <c r="C28" s="101"/>
      <c r="D28" s="80"/>
      <c r="E28" s="271" t="s">
        <v>237</v>
      </c>
      <c r="F28" s="269"/>
      <c r="G28" s="148"/>
      <c r="H28" s="101"/>
      <c r="I28" s="101"/>
      <c r="J28" s="101"/>
    </row>
    <row r="29" spans="1:10" ht="56.25" customHeight="1" thickBot="1" x14ac:dyDescent="0.4">
      <c r="A29" s="178" t="s">
        <v>91</v>
      </c>
      <c r="B29" s="148"/>
      <c r="C29" s="101"/>
      <c r="D29" s="80"/>
      <c r="E29" s="273" t="s">
        <v>238</v>
      </c>
      <c r="F29" s="274"/>
      <c r="G29" s="148"/>
      <c r="H29" s="101"/>
      <c r="I29" s="228"/>
      <c r="J29" s="101"/>
    </row>
    <row r="30" spans="1:10" ht="24.75" customHeight="1" thickBot="1" x14ac:dyDescent="0.4">
      <c r="A30" s="178" t="s">
        <v>92</v>
      </c>
      <c r="B30" s="148"/>
      <c r="C30" s="101"/>
      <c r="D30" s="80"/>
      <c r="E30" s="150" t="s">
        <v>239</v>
      </c>
      <c r="F30" s="179"/>
      <c r="G30" s="239" t="e">
        <f>$G$28+$B$31*LOG10($G$29)</f>
        <v>#NUM!</v>
      </c>
      <c r="H30" s="101"/>
      <c r="I30" s="101"/>
      <c r="J30" s="101"/>
    </row>
    <row r="31" spans="1:10" ht="15" thickBot="1" x14ac:dyDescent="0.4">
      <c r="A31" s="154" t="s">
        <v>268</v>
      </c>
      <c r="B31" s="186"/>
      <c r="C31" s="101"/>
      <c r="D31" s="80"/>
      <c r="E31" s="78"/>
      <c r="F31" s="101"/>
      <c r="G31" s="101"/>
      <c r="H31" s="101"/>
      <c r="I31" s="101"/>
      <c r="J31" s="101"/>
    </row>
    <row r="32" spans="1:10" ht="30.5" thickBot="1" x14ac:dyDescent="0.45">
      <c r="A32" s="149" t="s">
        <v>248</v>
      </c>
      <c r="B32" s="148"/>
      <c r="C32" s="101"/>
      <c r="D32" s="102"/>
      <c r="E32" s="102"/>
      <c r="F32" s="102"/>
      <c r="G32" s="101"/>
      <c r="H32" s="101"/>
      <c r="I32" s="101"/>
      <c r="J32" s="101"/>
    </row>
    <row r="33" spans="1:10" x14ac:dyDescent="0.35">
      <c r="A33" s="78"/>
      <c r="B33" s="101"/>
      <c r="C33" s="101"/>
      <c r="D33" s="102"/>
      <c r="E33" s="102"/>
      <c r="F33" s="102"/>
      <c r="G33" s="101"/>
      <c r="H33" s="101"/>
      <c r="I33" s="101"/>
      <c r="J33" s="101"/>
    </row>
    <row r="34" spans="1:10" ht="12" customHeight="1" x14ac:dyDescent="0.35">
      <c r="A34" s="101" t="s">
        <v>93</v>
      </c>
      <c r="B34" s="101"/>
      <c r="C34" s="101"/>
      <c r="D34" s="102"/>
      <c r="E34" s="102"/>
      <c r="F34" s="102"/>
      <c r="G34" s="101"/>
      <c r="H34" s="101"/>
      <c r="I34" s="101"/>
      <c r="J34" s="101"/>
    </row>
    <row r="35" spans="1:10" ht="12" customHeight="1" x14ac:dyDescent="0.35">
      <c r="A35" s="101"/>
      <c r="B35" s="101"/>
      <c r="C35" s="101"/>
      <c r="D35" s="102"/>
      <c r="E35" s="102"/>
      <c r="F35" s="102"/>
      <c r="G35" s="101"/>
      <c r="H35" s="101"/>
      <c r="I35" s="101"/>
      <c r="J35" s="101"/>
    </row>
    <row r="36" spans="1:10" ht="15" thickBot="1" x14ac:dyDescent="0.4">
      <c r="A36" s="155" t="s">
        <v>82</v>
      </c>
      <c r="B36" s="78" t="s">
        <v>83</v>
      </c>
      <c r="C36" s="101"/>
      <c r="D36" s="102"/>
      <c r="E36" s="102"/>
      <c r="F36" s="102"/>
      <c r="G36" s="101"/>
      <c r="H36" s="101"/>
      <c r="I36" s="101"/>
      <c r="J36" s="101"/>
    </row>
    <row r="37" spans="1:10" ht="26.5" thickBot="1" x14ac:dyDescent="0.4">
      <c r="A37" s="219"/>
      <c r="B37" s="158" t="s">
        <v>47</v>
      </c>
      <c r="C37" s="167" t="s">
        <v>26</v>
      </c>
      <c r="D37" s="167" t="s">
        <v>19</v>
      </c>
      <c r="E37" s="167" t="s">
        <v>1</v>
      </c>
      <c r="F37" s="167" t="s">
        <v>13</v>
      </c>
      <c r="G37" s="167" t="s">
        <v>14</v>
      </c>
      <c r="H37" s="101"/>
      <c r="I37" s="101"/>
      <c r="J37" s="101"/>
    </row>
    <row r="38" spans="1:10" ht="36.75" customHeight="1" thickBot="1" x14ac:dyDescent="0.4">
      <c r="A38" s="220"/>
      <c r="B38" s="159" t="s">
        <v>139</v>
      </c>
      <c r="C38" s="160">
        <v>183</v>
      </c>
      <c r="D38" s="160">
        <v>185</v>
      </c>
      <c r="E38" s="160">
        <v>155</v>
      </c>
      <c r="F38" s="160">
        <v>185</v>
      </c>
      <c r="G38" s="160">
        <v>203</v>
      </c>
      <c r="H38" s="101"/>
      <c r="I38" s="101"/>
      <c r="J38" s="101"/>
    </row>
    <row r="39" spans="1:10" ht="27" thickBot="1" x14ac:dyDescent="0.4">
      <c r="A39" s="220"/>
      <c r="B39" s="161" t="s">
        <v>64</v>
      </c>
      <c r="C39" s="203" t="e">
        <f>$B$32*10^((($B$25+C$73)-C$38)/$B$31)</f>
        <v>#NUM!</v>
      </c>
      <c r="D39" s="203" t="e">
        <f t="shared" ref="D39:G39" si="0">$B$32*10^((($B$25+D$73)-D$38)/$B$31)</f>
        <v>#NUM!</v>
      </c>
      <c r="E39" s="203" t="e">
        <f t="shared" si="0"/>
        <v>#NUM!</v>
      </c>
      <c r="F39" s="203" t="e">
        <f t="shared" si="0"/>
        <v>#NUM!</v>
      </c>
      <c r="G39" s="203" t="e">
        <f t="shared" si="0"/>
        <v>#NUM!</v>
      </c>
      <c r="H39" s="101"/>
      <c r="I39" s="101"/>
      <c r="J39" s="101"/>
    </row>
    <row r="40" spans="1:10" ht="38.25" customHeight="1" thickBot="1" x14ac:dyDescent="0.4">
      <c r="A40" s="214" t="s">
        <v>217</v>
      </c>
      <c r="B40" s="221" t="s">
        <v>76</v>
      </c>
      <c r="C40" s="222">
        <v>219</v>
      </c>
      <c r="D40" s="222">
        <v>230</v>
      </c>
      <c r="E40" s="222">
        <v>202</v>
      </c>
      <c r="F40" s="222">
        <v>218</v>
      </c>
      <c r="G40" s="222">
        <v>232</v>
      </c>
      <c r="H40" s="101"/>
      <c r="I40" s="101"/>
      <c r="J40" s="101"/>
    </row>
    <row r="41" spans="1:10" ht="27" thickBot="1" x14ac:dyDescent="0.4">
      <c r="A41" s="297" t="s">
        <v>216</v>
      </c>
      <c r="B41" s="161" t="s">
        <v>77</v>
      </c>
      <c r="C41" s="203" t="e">
        <f>IF($G$30&gt;C$40,$G$29* 10^(($G$28-C$40)/$B$31), "NA")</f>
        <v>#NUM!</v>
      </c>
      <c r="D41" s="203" t="e">
        <f t="shared" ref="D41:G41" si="1">IF($G$30&gt;D$40,$G$29* 10^(($G$28-D$40)/$B$31), "NA")</f>
        <v>#NUM!</v>
      </c>
      <c r="E41" s="203" t="e">
        <f t="shared" si="1"/>
        <v>#NUM!</v>
      </c>
      <c r="F41" s="203" t="e">
        <f t="shared" si="1"/>
        <v>#NUM!</v>
      </c>
      <c r="G41" s="203" t="e">
        <f t="shared" si="1"/>
        <v>#NUM!</v>
      </c>
      <c r="H41" s="101"/>
      <c r="I41" s="101"/>
      <c r="J41" s="101"/>
    </row>
    <row r="42" spans="1:10" ht="12" customHeight="1" x14ac:dyDescent="0.35">
      <c r="A42" s="101"/>
      <c r="B42" s="101"/>
      <c r="C42" s="101"/>
      <c r="D42" s="101"/>
      <c r="E42" s="101"/>
      <c r="F42" s="101"/>
      <c r="G42" s="101"/>
      <c r="H42" s="101"/>
      <c r="I42" s="101"/>
      <c r="J42" s="101"/>
    </row>
    <row r="43" spans="1:10" ht="12" customHeight="1" x14ac:dyDescent="0.35">
      <c r="A43" s="101"/>
      <c r="B43" s="101"/>
      <c r="C43" s="101"/>
      <c r="D43" s="101"/>
      <c r="E43" s="101"/>
      <c r="F43" s="101"/>
      <c r="G43" s="101"/>
      <c r="H43" s="101"/>
      <c r="I43" s="101"/>
      <c r="J43" s="101"/>
    </row>
    <row r="44" spans="1:10" ht="15" x14ac:dyDescent="0.4">
      <c r="A44" s="163" t="s">
        <v>288</v>
      </c>
      <c r="B44" s="166"/>
      <c r="C44" s="165"/>
      <c r="D44" s="165"/>
      <c r="E44" s="165"/>
      <c r="F44" s="165"/>
      <c r="G44" s="165"/>
      <c r="H44" s="165"/>
      <c r="I44" s="165"/>
      <c r="J44" s="101"/>
    </row>
    <row r="45" spans="1:10" ht="15.5" thickBot="1" x14ac:dyDescent="0.45">
      <c r="A45" s="217" t="s">
        <v>144</v>
      </c>
      <c r="B45" s="218"/>
      <c r="C45" s="102"/>
      <c r="D45" s="102"/>
      <c r="E45" s="113" t="s">
        <v>75</v>
      </c>
      <c r="F45" s="102"/>
      <c r="G45" s="102"/>
      <c r="H45" s="102"/>
      <c r="I45" s="102"/>
      <c r="J45" s="101"/>
    </row>
    <row r="46" spans="1:10" ht="42" thickBot="1" x14ac:dyDescent="0.4">
      <c r="A46" s="178" t="s">
        <v>300</v>
      </c>
      <c r="B46" s="148"/>
      <c r="C46" s="101"/>
      <c r="D46" s="80"/>
      <c r="E46" s="273" t="s">
        <v>301</v>
      </c>
      <c r="F46" s="274"/>
      <c r="G46" s="148"/>
      <c r="H46" s="101"/>
      <c r="I46" s="101"/>
      <c r="J46" s="101"/>
    </row>
    <row r="47" spans="1:10" ht="53.25" customHeight="1" thickBot="1" x14ac:dyDescent="0.4">
      <c r="A47" s="178" t="s">
        <v>92</v>
      </c>
      <c r="B47" s="148"/>
      <c r="C47" s="101"/>
      <c r="D47" s="80"/>
      <c r="E47" s="271" t="s">
        <v>238</v>
      </c>
      <c r="F47" s="272"/>
      <c r="G47" s="148"/>
      <c r="H47" s="101"/>
      <c r="I47" s="101"/>
      <c r="J47" s="101"/>
    </row>
    <row r="48" spans="1:10" ht="15.5" thickBot="1" x14ac:dyDescent="0.4">
      <c r="A48" s="147" t="s">
        <v>208</v>
      </c>
      <c r="B48" s="148"/>
      <c r="C48" s="101"/>
      <c r="D48" s="80"/>
      <c r="E48" s="150" t="s">
        <v>239</v>
      </c>
      <c r="F48" s="150"/>
      <c r="G48" s="239" t="e">
        <f>$G$46+$B$52*LOG10($G$47)</f>
        <v>#NUM!</v>
      </c>
      <c r="H48" s="101"/>
      <c r="I48" s="101"/>
      <c r="J48" s="101"/>
    </row>
    <row r="49" spans="1:10" ht="15" thickBot="1" x14ac:dyDescent="0.4">
      <c r="A49" s="178" t="s">
        <v>91</v>
      </c>
      <c r="B49" s="148"/>
      <c r="C49" s="101"/>
      <c r="D49" s="80"/>
      <c r="E49" s="236"/>
      <c r="F49" s="125"/>
      <c r="G49" s="125"/>
      <c r="H49" s="129"/>
      <c r="I49" s="101"/>
      <c r="J49" s="101"/>
    </row>
    <row r="50" spans="1:10" ht="30" customHeight="1" thickBot="1" x14ac:dyDescent="0.4">
      <c r="A50" s="150" t="s">
        <v>89</v>
      </c>
      <c r="B50" s="151">
        <f>(B49*B47*B48)</f>
        <v>0</v>
      </c>
      <c r="C50" s="101"/>
      <c r="D50" s="80"/>
      <c r="E50" s="202"/>
      <c r="F50" s="202"/>
      <c r="G50" s="202"/>
      <c r="H50" s="102"/>
      <c r="I50" s="101"/>
      <c r="J50" s="101"/>
    </row>
    <row r="51" spans="1:10" ht="15.5" thickTop="1" thickBot="1" x14ac:dyDescent="0.4">
      <c r="A51" s="150" t="s">
        <v>94</v>
      </c>
      <c r="B51" s="153" t="e">
        <f>LOG(B50)*10</f>
        <v>#NUM!</v>
      </c>
      <c r="C51" s="101"/>
      <c r="D51" s="256" t="s">
        <v>166</v>
      </c>
      <c r="E51" s="257"/>
      <c r="F51" s="257"/>
      <c r="G51" s="257"/>
      <c r="H51" s="258"/>
      <c r="I51" s="101"/>
      <c r="J51" s="101"/>
    </row>
    <row r="52" spans="1:10" ht="15" thickBot="1" x14ac:dyDescent="0.4">
      <c r="A52" s="147" t="s">
        <v>268</v>
      </c>
      <c r="B52" s="148"/>
      <c r="C52" s="101"/>
      <c r="D52" s="259" t="s">
        <v>167</v>
      </c>
      <c r="E52" s="247"/>
      <c r="F52" s="247"/>
      <c r="G52" s="247"/>
      <c r="H52" s="260"/>
      <c r="I52" s="101"/>
      <c r="J52" s="101"/>
    </row>
    <row r="53" spans="1:10" ht="28.5" thickBot="1" x14ac:dyDescent="0.4">
      <c r="A53" s="178" t="s">
        <v>303</v>
      </c>
      <c r="B53" s="148"/>
      <c r="C53" s="101"/>
      <c r="D53" s="259" t="s">
        <v>200</v>
      </c>
      <c r="E53" s="247"/>
      <c r="F53" s="247"/>
      <c r="G53" s="247"/>
      <c r="H53" s="260"/>
      <c r="I53" s="101"/>
      <c r="J53" s="101"/>
    </row>
    <row r="54" spans="1:10" x14ac:dyDescent="0.35">
      <c r="A54" s="78" t="s">
        <v>143</v>
      </c>
      <c r="B54" s="215"/>
      <c r="C54" s="78"/>
      <c r="D54" s="259" t="s">
        <v>201</v>
      </c>
      <c r="E54" s="247"/>
      <c r="F54" s="247"/>
      <c r="G54" s="247"/>
      <c r="H54" s="260"/>
      <c r="I54" s="101"/>
      <c r="J54" s="101"/>
    </row>
    <row r="55" spans="1:10" x14ac:dyDescent="0.35">
      <c r="A55" s="78"/>
      <c r="B55" s="78"/>
      <c r="C55" s="78"/>
      <c r="D55" s="259" t="s">
        <v>168</v>
      </c>
      <c r="E55" s="247"/>
      <c r="F55" s="247"/>
      <c r="G55" s="247"/>
      <c r="H55" s="260"/>
      <c r="I55" s="101"/>
      <c r="J55" s="101"/>
    </row>
    <row r="56" spans="1:10" ht="12" customHeight="1" thickBot="1" x14ac:dyDescent="0.4">
      <c r="A56" s="101"/>
      <c r="B56" s="95"/>
      <c r="C56" s="101"/>
      <c r="D56" s="261" t="s">
        <v>169</v>
      </c>
      <c r="E56" s="262"/>
      <c r="F56" s="262"/>
      <c r="G56" s="262"/>
      <c r="H56" s="263"/>
      <c r="I56" s="101"/>
      <c r="J56" s="101"/>
    </row>
    <row r="57" spans="1:10" ht="12" customHeight="1" thickTop="1" x14ac:dyDescent="0.35">
      <c r="A57" s="101"/>
      <c r="B57" s="95"/>
      <c r="C57" s="101"/>
      <c r="D57" s="101"/>
      <c r="E57" s="101"/>
      <c r="F57" s="101"/>
      <c r="G57" s="101"/>
      <c r="H57" s="101"/>
      <c r="I57" s="101"/>
      <c r="J57" s="101"/>
    </row>
    <row r="58" spans="1:10" ht="15" thickBot="1" x14ac:dyDescent="0.4">
      <c r="A58" s="155" t="s">
        <v>82</v>
      </c>
      <c r="B58" s="216" t="s">
        <v>83</v>
      </c>
      <c r="C58" s="101"/>
      <c r="D58" s="101"/>
      <c r="E58" s="101"/>
      <c r="F58" s="101"/>
      <c r="G58" s="101"/>
      <c r="H58" s="101"/>
      <c r="I58" s="101"/>
      <c r="J58" s="101"/>
    </row>
    <row r="59" spans="1:10" ht="26.5" thickBot="1" x14ac:dyDescent="0.4">
      <c r="A59" s="219"/>
      <c r="B59" s="158" t="s">
        <v>47</v>
      </c>
      <c r="C59" s="167" t="s">
        <v>26</v>
      </c>
      <c r="D59" s="167" t="s">
        <v>19</v>
      </c>
      <c r="E59" s="167" t="s">
        <v>1</v>
      </c>
      <c r="F59" s="167" t="s">
        <v>13</v>
      </c>
      <c r="G59" s="167" t="s">
        <v>14</v>
      </c>
      <c r="H59" s="157"/>
      <c r="I59" s="101"/>
      <c r="J59" s="101"/>
    </row>
    <row r="60" spans="1:10" ht="39.75" customHeight="1" thickBot="1" x14ac:dyDescent="0.4">
      <c r="A60" s="220"/>
      <c r="B60" s="159" t="s">
        <v>139</v>
      </c>
      <c r="C60" s="160">
        <v>183</v>
      </c>
      <c r="D60" s="160">
        <v>185</v>
      </c>
      <c r="E60" s="160">
        <v>155</v>
      </c>
      <c r="F60" s="160">
        <v>185</v>
      </c>
      <c r="G60" s="160">
        <v>203</v>
      </c>
      <c r="H60" s="101"/>
      <c r="I60" s="101"/>
      <c r="J60" s="101"/>
    </row>
    <row r="61" spans="1:10" ht="27" thickBot="1" x14ac:dyDescent="0.4">
      <c r="A61" s="220"/>
      <c r="B61" s="161" t="s">
        <v>64</v>
      </c>
      <c r="C61" s="203" t="e">
        <f>$B$53*10^((($B$46+C73)+$B$51-C60)/$B$52)</f>
        <v>#NUM!</v>
      </c>
      <c r="D61" s="203" t="e">
        <f>$B$53*10^((($B$46+D73)+$B$51-D60)/$B$52)</f>
        <v>#NUM!</v>
      </c>
      <c r="E61" s="203" t="e">
        <f>$B$53*10^((($B$46+E73)+$B$51-E60)/$B$52)</f>
        <v>#NUM!</v>
      </c>
      <c r="F61" s="203" t="e">
        <f>$B$53*10^((($B$46+F73)+$B$51-F60)/$B$52)</f>
        <v>#NUM!</v>
      </c>
      <c r="G61" s="203" t="e">
        <f>$B$53*10^((($B$46+G73)+$B$51-G60)/$B$52)</f>
        <v>#NUM!</v>
      </c>
      <c r="H61" s="101"/>
      <c r="I61" s="101"/>
      <c r="J61" s="101"/>
    </row>
    <row r="62" spans="1:10" s="50" customFormat="1" ht="38.25" customHeight="1" thickBot="1" x14ac:dyDescent="0.4">
      <c r="A62" s="214" t="s">
        <v>217</v>
      </c>
      <c r="B62" s="221" t="s">
        <v>76</v>
      </c>
      <c r="C62" s="222">
        <v>219</v>
      </c>
      <c r="D62" s="222">
        <v>230</v>
      </c>
      <c r="E62" s="222">
        <v>202</v>
      </c>
      <c r="F62" s="222">
        <v>218</v>
      </c>
      <c r="G62" s="222">
        <v>232</v>
      </c>
      <c r="H62" s="102"/>
      <c r="I62" s="102"/>
      <c r="J62" s="102"/>
    </row>
    <row r="63" spans="1:10" s="50" customFormat="1" ht="27" thickBot="1" x14ac:dyDescent="0.4">
      <c r="A63" s="297" t="s">
        <v>216</v>
      </c>
      <c r="B63" s="223" t="s">
        <v>77</v>
      </c>
      <c r="C63" s="224" t="e">
        <f>IF($G$48&gt;C62, $G$47*10^(($G$46-C62)/$B$52), "NA")</f>
        <v>#NUM!</v>
      </c>
      <c r="D63" s="224" t="e">
        <f>IF($G$48&gt;D62, $G$47*10^(($G$46-D62)/$B$52), "NA")</f>
        <v>#NUM!</v>
      </c>
      <c r="E63" s="224" t="e">
        <f>IF($G$48&gt;E62, $G$47*10^(($G$46-E62)/$B$52), "NA")</f>
        <v>#NUM!</v>
      </c>
      <c r="F63" s="224" t="e">
        <f>IF($G$48&gt;F62, $G$47*10^(($G$46-F62)/$B$52), "NA")</f>
        <v>#NUM!</v>
      </c>
      <c r="G63" s="224" t="e">
        <f>IF($G$48&gt;G62, $G$47*10^(($G$46-G62)/$B$52), "NA")</f>
        <v>#NUM!</v>
      </c>
      <c r="H63" s="102"/>
      <c r="I63" s="102"/>
      <c r="J63" s="102"/>
    </row>
    <row r="64" spans="1:10" x14ac:dyDescent="0.35">
      <c r="A64" s="101"/>
      <c r="B64" s="204"/>
      <c r="C64" s="225"/>
      <c r="D64" s="225"/>
      <c r="E64" s="225"/>
      <c r="F64" s="225"/>
      <c r="G64" s="225"/>
      <c r="H64" s="101"/>
      <c r="I64" s="101"/>
      <c r="J64" s="101"/>
    </row>
    <row r="65" spans="1:11" x14ac:dyDescent="0.35">
      <c r="A65" s="163" t="s">
        <v>71</v>
      </c>
      <c r="B65" s="166"/>
      <c r="C65" s="165"/>
      <c r="D65" s="165"/>
      <c r="E65" s="165"/>
      <c r="F65" s="165"/>
      <c r="G65" s="165"/>
      <c r="H65" s="166"/>
      <c r="I65" s="165"/>
      <c r="J65" s="101"/>
    </row>
    <row r="66" spans="1:11" ht="15" thickBot="1" x14ac:dyDescent="0.4">
      <c r="A66" s="101"/>
      <c r="B66" s="101"/>
      <c r="C66" s="101"/>
      <c r="D66" s="101"/>
      <c r="E66" s="101"/>
      <c r="F66" s="101"/>
      <c r="G66" s="101"/>
      <c r="H66" s="101"/>
      <c r="I66" s="101"/>
      <c r="J66" s="101"/>
    </row>
    <row r="67" spans="1:11" ht="26.5" thickBot="1" x14ac:dyDescent="0.4">
      <c r="A67" s="101"/>
      <c r="B67" s="159" t="s">
        <v>23</v>
      </c>
      <c r="C67" s="167" t="s">
        <v>26</v>
      </c>
      <c r="D67" s="167" t="s">
        <v>19</v>
      </c>
      <c r="E67" s="167" t="s">
        <v>1</v>
      </c>
      <c r="F67" s="167" t="s">
        <v>13</v>
      </c>
      <c r="G67" s="167" t="s">
        <v>14</v>
      </c>
      <c r="H67" s="101"/>
      <c r="I67" s="101"/>
      <c r="J67" s="101"/>
    </row>
    <row r="68" spans="1:11" ht="15" thickBot="1" x14ac:dyDescent="0.4">
      <c r="A68" s="145"/>
      <c r="B68" s="168" t="s">
        <v>20</v>
      </c>
      <c r="C68" s="169">
        <v>1</v>
      </c>
      <c r="D68" s="169">
        <v>1.6</v>
      </c>
      <c r="E68" s="169">
        <v>1.8</v>
      </c>
      <c r="F68" s="169">
        <v>1</v>
      </c>
      <c r="G68" s="169">
        <v>2</v>
      </c>
      <c r="H68" s="101"/>
      <c r="I68" s="101"/>
      <c r="J68" s="101"/>
    </row>
    <row r="69" spans="1:11" ht="15" thickBot="1" x14ac:dyDescent="0.4">
      <c r="A69" s="101"/>
      <c r="B69" s="168" t="s">
        <v>21</v>
      </c>
      <c r="C69" s="169">
        <v>2</v>
      </c>
      <c r="D69" s="169">
        <v>2</v>
      </c>
      <c r="E69" s="169">
        <v>2</v>
      </c>
      <c r="F69" s="169">
        <v>2</v>
      </c>
      <c r="G69" s="169">
        <v>2</v>
      </c>
      <c r="H69" s="101"/>
      <c r="I69" s="101"/>
      <c r="J69" s="101"/>
    </row>
    <row r="70" spans="1:11" ht="15.5" thickBot="1" x14ac:dyDescent="0.45">
      <c r="A70" s="101"/>
      <c r="B70" s="12" t="s">
        <v>24</v>
      </c>
      <c r="C70" s="13">
        <v>0.2</v>
      </c>
      <c r="D70" s="13">
        <v>8.8000000000000007</v>
      </c>
      <c r="E70" s="13">
        <v>12</v>
      </c>
      <c r="F70" s="13">
        <v>1.9</v>
      </c>
      <c r="G70" s="13">
        <v>0.94</v>
      </c>
      <c r="H70" s="101"/>
      <c r="I70" s="101"/>
      <c r="J70" s="101"/>
    </row>
    <row r="71" spans="1:11" ht="15.5" thickBot="1" x14ac:dyDescent="0.45">
      <c r="A71" s="101"/>
      <c r="B71" s="12" t="s">
        <v>25</v>
      </c>
      <c r="C71" s="13">
        <v>19</v>
      </c>
      <c r="D71" s="13">
        <v>110</v>
      </c>
      <c r="E71" s="13">
        <v>140</v>
      </c>
      <c r="F71" s="13">
        <v>30</v>
      </c>
      <c r="G71" s="13">
        <v>25</v>
      </c>
      <c r="H71" s="113" t="s">
        <v>276</v>
      </c>
      <c r="I71" s="113"/>
      <c r="J71" s="113"/>
      <c r="K71" s="317"/>
    </row>
    <row r="72" spans="1:11" ht="15" thickBot="1" x14ac:dyDescent="0.4">
      <c r="A72" s="101"/>
      <c r="B72" s="168" t="s">
        <v>22</v>
      </c>
      <c r="C72" s="169">
        <v>0.13</v>
      </c>
      <c r="D72" s="169">
        <v>1.2</v>
      </c>
      <c r="E72" s="169">
        <v>1.36</v>
      </c>
      <c r="F72" s="169">
        <v>0.75</v>
      </c>
      <c r="G72" s="169">
        <v>0.64</v>
      </c>
      <c r="H72" s="113" t="s">
        <v>274</v>
      </c>
      <c r="I72" s="113"/>
      <c r="J72" s="113"/>
      <c r="K72" s="317"/>
    </row>
    <row r="73" spans="1:11" ht="15" thickBot="1" x14ac:dyDescent="0.4">
      <c r="A73" s="101"/>
      <c r="B73" s="157" t="s">
        <v>220</v>
      </c>
      <c r="C73" s="170" t="e">
        <f>((LOG10(C78)*10))+C72</f>
        <v>#NUM!</v>
      </c>
      <c r="D73" s="170" t="e">
        <f>((LOG10(D78)*10))+D72</f>
        <v>#NUM!</v>
      </c>
      <c r="E73" s="170" t="e">
        <f>((LOG10(E78)*10))+E72</f>
        <v>#NUM!</v>
      </c>
      <c r="F73" s="170" t="e">
        <f>((LOG10(F78)*10))+F72</f>
        <v>#NUM!</v>
      </c>
      <c r="G73" s="170" t="e">
        <f>((LOG10(G78)*10))+G72</f>
        <v>#NUM!</v>
      </c>
      <c r="H73" s="113" t="s">
        <v>275</v>
      </c>
      <c r="I73" s="317"/>
      <c r="J73" s="317"/>
      <c r="K73" s="317"/>
    </row>
    <row r="74" spans="1:11" x14ac:dyDescent="0.35">
      <c r="A74" s="101"/>
      <c r="B74" s="157"/>
      <c r="C74" s="171"/>
      <c r="D74" s="171"/>
      <c r="E74" s="171"/>
      <c r="F74" s="171"/>
      <c r="G74" s="171"/>
    </row>
    <row r="75" spans="1:11" ht="23.25" customHeight="1" x14ac:dyDescent="0.35">
      <c r="A75" s="123"/>
      <c r="B75" s="101"/>
      <c r="C75" s="172">
        <f>(($B$16/C70)^(2*(C68)))</f>
        <v>0</v>
      </c>
      <c r="D75" s="172">
        <f>(($B$16/D70)^(2*(D68)))</f>
        <v>0</v>
      </c>
      <c r="E75" s="172">
        <f>(($B$16/E70)^(2*(E68)))</f>
        <v>0</v>
      </c>
      <c r="F75" s="172">
        <f>(($B$16/F70)^(2*(F68)))</f>
        <v>0</v>
      </c>
      <c r="G75" s="172">
        <f>(($B$16/G70)^(2*(G68)))</f>
        <v>0</v>
      </c>
      <c r="H75" s="172" t="s">
        <v>273</v>
      </c>
      <c r="I75" s="101"/>
      <c r="J75" s="101"/>
    </row>
    <row r="76" spans="1:11" x14ac:dyDescent="0.35">
      <c r="A76" s="101"/>
      <c r="B76" s="101"/>
      <c r="C76" s="172">
        <f t="shared" ref="C76:G77" si="2">(1+($B$16/C70)^2)^C68</f>
        <v>1</v>
      </c>
      <c r="D76" s="172">
        <f t="shared" si="2"/>
        <v>1</v>
      </c>
      <c r="E76" s="172">
        <f t="shared" si="2"/>
        <v>1</v>
      </c>
      <c r="F76" s="172">
        <f t="shared" si="2"/>
        <v>1</v>
      </c>
      <c r="G76" s="172">
        <f t="shared" si="2"/>
        <v>1</v>
      </c>
      <c r="H76" s="172"/>
      <c r="I76" s="101"/>
      <c r="J76" s="101"/>
    </row>
    <row r="77" spans="1:11" x14ac:dyDescent="0.35">
      <c r="A77" s="101"/>
      <c r="B77" s="101"/>
      <c r="C77" s="172">
        <f t="shared" si="2"/>
        <v>1</v>
      </c>
      <c r="D77" s="172">
        <f t="shared" si="2"/>
        <v>1</v>
      </c>
      <c r="E77" s="172">
        <f t="shared" si="2"/>
        <v>1</v>
      </c>
      <c r="F77" s="172">
        <f t="shared" si="2"/>
        <v>1</v>
      </c>
      <c r="G77" s="172">
        <f t="shared" si="2"/>
        <v>1</v>
      </c>
      <c r="H77" s="172"/>
      <c r="I77" s="101"/>
      <c r="J77" s="101"/>
    </row>
    <row r="78" spans="1:11" x14ac:dyDescent="0.35">
      <c r="A78" s="101"/>
      <c r="B78" s="101"/>
      <c r="C78" s="172">
        <f>C75/(C76*C77)</f>
        <v>0</v>
      </c>
      <c r="D78" s="172">
        <f t="shared" ref="D78:G78" si="3">D75/(D76*D77)</f>
        <v>0</v>
      </c>
      <c r="E78" s="172">
        <f t="shared" si="3"/>
        <v>0</v>
      </c>
      <c r="F78" s="172">
        <f t="shared" si="3"/>
        <v>0</v>
      </c>
      <c r="G78" s="172">
        <f t="shared" si="3"/>
        <v>0</v>
      </c>
      <c r="H78" s="172"/>
      <c r="I78" s="101"/>
      <c r="J78" s="101"/>
    </row>
  </sheetData>
  <sheetProtection algorithmName="SHA-512" hashValue="xpGOLveT2pt66Qqzl//YvNYpdYpK9mcfmK3L1hczaF5NucDwM4dZIdT5ij/fMpBIplas/MNmX0q0bkHxYXmh1w==" saltValue="p3iWIpjKLGsa/hFOLNz79g==" spinCount="100000" sheet="1" objects="1" scenarios="1"/>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6B47"/>
  </sheetPr>
  <dimension ref="A1:K55"/>
  <sheetViews>
    <sheetView topLeftCell="A37" zoomScale="90" zoomScaleNormal="90" workbookViewId="0">
      <selection activeCell="E11" sqref="E11"/>
    </sheetView>
  </sheetViews>
  <sheetFormatPr defaultColWidth="9.1796875" defaultRowHeight="14.5" x14ac:dyDescent="0.35"/>
  <cols>
    <col min="1" max="1" width="38.54296875" style="49" customWidth="1"/>
    <col min="2" max="2" width="25.7265625" style="49" customWidth="1"/>
    <col min="3" max="3" width="20.7265625" style="49" customWidth="1"/>
    <col min="4" max="4" width="14.453125" style="49" customWidth="1"/>
    <col min="5" max="5" width="16.1796875" style="49" customWidth="1"/>
    <col min="6" max="6" width="13.81640625" style="49" customWidth="1"/>
    <col min="7" max="7" width="13.54296875" style="49" customWidth="1"/>
    <col min="8" max="8" width="15" style="49" customWidth="1"/>
    <col min="9" max="16384" width="9.1796875" style="49"/>
  </cols>
  <sheetData>
    <row r="1" spans="1:10" s="67" customFormat="1" ht="21" thickTop="1" thickBot="1" x14ac:dyDescent="0.45">
      <c r="A1" s="302" t="s">
        <v>271</v>
      </c>
      <c r="B1" s="303"/>
      <c r="C1" s="303"/>
      <c r="D1" s="303"/>
      <c r="E1" s="304"/>
      <c r="F1" s="305"/>
      <c r="G1" s="306"/>
    </row>
    <row r="2" spans="1:10" ht="15" thickTop="1" x14ac:dyDescent="0.35">
      <c r="A2" s="136" t="s">
        <v>306</v>
      </c>
      <c r="B2" s="101"/>
      <c r="C2" s="101"/>
      <c r="D2" s="101"/>
      <c r="E2" s="101"/>
      <c r="F2" s="101"/>
      <c r="G2" s="101"/>
      <c r="H2" s="101"/>
      <c r="I2" s="101"/>
      <c r="J2" s="101"/>
    </row>
    <row r="3" spans="1:10" ht="15" thickBot="1" x14ac:dyDescent="0.4">
      <c r="A3" s="101" t="s">
        <v>18</v>
      </c>
      <c r="B3" s="101"/>
      <c r="C3" s="80"/>
      <c r="D3" s="101"/>
      <c r="E3" s="101"/>
      <c r="F3" s="80"/>
      <c r="G3" s="101"/>
      <c r="H3" s="101"/>
      <c r="I3" s="101"/>
      <c r="J3" s="101"/>
    </row>
    <row r="4" spans="1:10" ht="15" thickBot="1" x14ac:dyDescent="0.4">
      <c r="A4" s="137"/>
      <c r="B4" s="72" t="s">
        <v>210</v>
      </c>
      <c r="C4" s="72"/>
      <c r="D4" s="72"/>
      <c r="E4" s="101"/>
      <c r="F4" s="80"/>
      <c r="G4" s="101"/>
      <c r="H4" s="101"/>
      <c r="I4" s="101"/>
      <c r="J4" s="101"/>
    </row>
    <row r="5" spans="1:10" ht="15" thickBot="1" x14ac:dyDescent="0.4">
      <c r="A5" s="138"/>
      <c r="B5" s="125" t="s">
        <v>99</v>
      </c>
      <c r="C5" s="125"/>
      <c r="D5" s="125"/>
      <c r="E5" s="129"/>
      <c r="F5" s="80"/>
      <c r="G5" s="101"/>
      <c r="H5" s="101"/>
      <c r="I5" s="101"/>
      <c r="J5" s="101"/>
    </row>
    <row r="6" spans="1:10" ht="15" thickBot="1" x14ac:dyDescent="0.4">
      <c r="A6" s="139"/>
      <c r="B6" s="72" t="s">
        <v>4</v>
      </c>
      <c r="C6" s="72"/>
      <c r="D6" s="72"/>
      <c r="E6" s="101"/>
      <c r="F6" s="80"/>
      <c r="G6" s="101"/>
      <c r="H6" s="101"/>
      <c r="I6" s="101"/>
      <c r="J6" s="101"/>
    </row>
    <row r="7" spans="1:10" ht="12" customHeight="1" x14ac:dyDescent="0.35">
      <c r="A7" s="101"/>
      <c r="B7" s="101"/>
      <c r="C7" s="101"/>
      <c r="D7" s="101"/>
      <c r="E7" s="101"/>
      <c r="F7" s="80"/>
      <c r="G7" s="101"/>
      <c r="H7" s="101"/>
      <c r="I7" s="101"/>
      <c r="J7" s="101"/>
    </row>
    <row r="8" spans="1:10" ht="12" customHeight="1" x14ac:dyDescent="0.35">
      <c r="A8" s="101"/>
      <c r="B8" s="101"/>
      <c r="C8" s="101"/>
      <c r="D8" s="101"/>
      <c r="E8" s="101"/>
      <c r="F8" s="101"/>
      <c r="G8" s="101"/>
      <c r="H8" s="101"/>
      <c r="I8" s="101"/>
      <c r="J8" s="101"/>
    </row>
    <row r="9" spans="1:10" ht="15" thickBot="1" x14ac:dyDescent="0.4">
      <c r="A9" s="72" t="s">
        <v>68</v>
      </c>
      <c r="B9" s="101"/>
      <c r="C9" s="101"/>
      <c r="D9" s="101"/>
      <c r="E9" s="101"/>
      <c r="F9" s="101"/>
      <c r="G9" s="101"/>
      <c r="H9" s="101"/>
      <c r="I9" s="101"/>
      <c r="J9" s="101"/>
    </row>
    <row r="10" spans="1:10" ht="55" customHeight="1" thickTop="1" thickBot="1" x14ac:dyDescent="0.4">
      <c r="A10" s="140" t="s">
        <v>30</v>
      </c>
      <c r="B10" s="291"/>
      <c r="C10" s="279"/>
      <c r="D10" s="276"/>
      <c r="E10" s="276"/>
      <c r="F10" s="276"/>
      <c r="G10" s="101"/>
      <c r="H10" s="101"/>
      <c r="I10" s="101"/>
      <c r="J10" s="101"/>
    </row>
    <row r="11" spans="1:10" ht="110.15" customHeight="1" thickTop="1" thickBot="1" x14ac:dyDescent="0.4">
      <c r="A11" s="141" t="s">
        <v>31</v>
      </c>
      <c r="B11" s="292"/>
      <c r="C11" s="276"/>
      <c r="D11" s="276"/>
      <c r="E11" s="276"/>
      <c r="F11" s="276"/>
      <c r="G11" s="101"/>
      <c r="H11" s="101"/>
      <c r="I11" s="101"/>
      <c r="J11" s="101"/>
    </row>
    <row r="12" spans="1:10" ht="15.5" thickTop="1" thickBot="1" x14ac:dyDescent="0.4">
      <c r="A12" s="300" t="s">
        <v>32</v>
      </c>
      <c r="B12" s="276"/>
      <c r="C12" s="276"/>
      <c r="D12" s="276"/>
      <c r="E12" s="276"/>
      <c r="F12" s="276"/>
      <c r="G12" s="101"/>
      <c r="H12" s="101"/>
      <c r="I12" s="101"/>
      <c r="J12" s="101"/>
    </row>
    <row r="13" spans="1:10" ht="45" customHeight="1" thickTop="1" thickBot="1" x14ac:dyDescent="0.4">
      <c r="A13" s="140" t="s">
        <v>65</v>
      </c>
      <c r="B13" s="292"/>
      <c r="C13" s="278"/>
      <c r="D13" s="278"/>
      <c r="E13" s="278"/>
      <c r="F13" s="278"/>
      <c r="G13" s="101"/>
      <c r="H13" s="101"/>
      <c r="I13" s="101"/>
      <c r="J13" s="101"/>
    </row>
    <row r="14" spans="1:10" ht="15" thickTop="1" x14ac:dyDescent="0.35">
      <c r="A14" s="72"/>
      <c r="B14" s="101"/>
      <c r="C14" s="101"/>
      <c r="D14" s="101"/>
      <c r="E14" s="101"/>
      <c r="F14" s="101"/>
      <c r="G14" s="101"/>
      <c r="H14" s="101"/>
      <c r="I14" s="101"/>
      <c r="J14" s="101"/>
    </row>
    <row r="15" spans="1:10" ht="47.5" thickBot="1" x14ac:dyDescent="0.4">
      <c r="A15" s="72" t="s">
        <v>69</v>
      </c>
      <c r="B15" s="101"/>
      <c r="C15" s="209" t="s">
        <v>73</v>
      </c>
      <c r="D15" s="101"/>
      <c r="E15" s="101"/>
      <c r="F15" s="101"/>
      <c r="G15" s="101"/>
      <c r="H15" s="101"/>
      <c r="I15" s="101"/>
      <c r="J15" s="101"/>
    </row>
    <row r="16" spans="1:10" ht="75" customHeight="1" thickBot="1" x14ac:dyDescent="0.4">
      <c r="A16" s="142" t="s">
        <v>138</v>
      </c>
      <c r="B16" s="143"/>
      <c r="C16" s="283"/>
      <c r="D16" s="4"/>
      <c r="E16" s="276"/>
      <c r="F16" s="276"/>
      <c r="G16" s="276"/>
      <c r="H16" s="101"/>
      <c r="I16" s="101"/>
      <c r="J16" s="101"/>
    </row>
    <row r="17" spans="1:10" ht="55.5" customHeight="1" x14ac:dyDescent="0.35">
      <c r="A17" s="174" t="s">
        <v>211</v>
      </c>
      <c r="B17" s="197"/>
      <c r="C17" s="247" t="s">
        <v>150</v>
      </c>
      <c r="D17" s="247"/>
      <c r="E17" s="247"/>
      <c r="F17" s="247"/>
      <c r="G17" s="247"/>
      <c r="H17" s="101"/>
      <c r="I17" s="101"/>
      <c r="J17" s="101"/>
    </row>
    <row r="18" spans="1:10" ht="12" customHeight="1" x14ac:dyDescent="0.35">
      <c r="A18" s="101"/>
      <c r="B18" s="101"/>
      <c r="C18" s="247" t="s">
        <v>277</v>
      </c>
      <c r="D18" s="247"/>
      <c r="E18" s="247"/>
      <c r="F18" s="247"/>
      <c r="G18" s="247"/>
      <c r="H18" s="101"/>
      <c r="I18" s="101"/>
      <c r="J18" s="101"/>
    </row>
    <row r="19" spans="1:10" ht="12" customHeight="1" x14ac:dyDescent="0.35">
      <c r="A19" s="101"/>
      <c r="B19" s="101"/>
      <c r="C19" s="247" t="s">
        <v>149</v>
      </c>
      <c r="D19" s="247"/>
      <c r="E19" s="247"/>
      <c r="F19" s="247"/>
      <c r="G19" s="247"/>
      <c r="H19" s="101"/>
      <c r="I19" s="101"/>
      <c r="J19" s="101"/>
    </row>
    <row r="20" spans="1:10" x14ac:dyDescent="0.35">
      <c r="A20" s="72"/>
      <c r="B20" s="101"/>
      <c r="C20" s="101"/>
      <c r="D20" s="101"/>
      <c r="E20" s="101"/>
      <c r="F20" s="101"/>
      <c r="G20" s="101"/>
      <c r="H20" s="101"/>
      <c r="I20" s="101"/>
      <c r="J20" s="101"/>
    </row>
    <row r="21" spans="1:10" x14ac:dyDescent="0.35">
      <c r="A21" s="72" t="s">
        <v>70</v>
      </c>
      <c r="B21" s="101"/>
      <c r="C21" s="101"/>
      <c r="D21" s="101"/>
      <c r="E21" s="101"/>
      <c r="F21" s="101"/>
      <c r="G21" s="101"/>
      <c r="H21" s="101"/>
      <c r="I21" s="101"/>
      <c r="J21" s="101"/>
    </row>
    <row r="22" spans="1:10" ht="28.5" x14ac:dyDescent="0.35">
      <c r="A22" s="237" t="s">
        <v>147</v>
      </c>
      <c r="B22" s="240" t="e">
        <f>B25+10*(LOG10(B31))</f>
        <v>#NUM!</v>
      </c>
      <c r="C22" s="241"/>
      <c r="D22" s="101"/>
      <c r="E22" s="101"/>
      <c r="F22" s="101"/>
      <c r="G22" s="101"/>
      <c r="H22" s="101"/>
      <c r="I22" s="101"/>
      <c r="J22" s="101"/>
    </row>
    <row r="23" spans="1:10" x14ac:dyDescent="0.35">
      <c r="A23" s="238"/>
      <c r="B23" s="242"/>
      <c r="C23" s="241"/>
      <c r="D23" s="101"/>
      <c r="E23" s="101"/>
      <c r="F23" s="101"/>
      <c r="G23" s="101"/>
      <c r="H23" s="101"/>
      <c r="I23" s="101"/>
      <c r="J23" s="101"/>
    </row>
    <row r="24" spans="1:10" ht="15.5" thickBot="1" x14ac:dyDescent="0.45">
      <c r="A24" s="217" t="s">
        <v>144</v>
      </c>
      <c r="B24" s="101"/>
      <c r="C24" s="101"/>
      <c r="D24" s="101"/>
      <c r="E24" s="113" t="s">
        <v>75</v>
      </c>
      <c r="F24" s="102"/>
      <c r="G24" s="102"/>
      <c r="H24" s="101"/>
      <c r="I24" s="101"/>
      <c r="J24" s="101"/>
    </row>
    <row r="25" spans="1:10" ht="41.5" thickBot="1" x14ac:dyDescent="0.4">
      <c r="A25" s="149" t="s">
        <v>304</v>
      </c>
      <c r="B25" s="148"/>
      <c r="C25" s="101"/>
      <c r="D25" s="80"/>
      <c r="E25" s="271" t="s">
        <v>251</v>
      </c>
      <c r="F25" s="269"/>
      <c r="G25" s="148"/>
      <c r="H25" s="101"/>
      <c r="I25" s="101"/>
      <c r="J25" s="101"/>
    </row>
    <row r="26" spans="1:10" ht="56.25" customHeight="1" thickBot="1" x14ac:dyDescent="0.4">
      <c r="A26" s="178" t="s">
        <v>262</v>
      </c>
      <c r="B26" s="148"/>
      <c r="C26" s="101"/>
      <c r="D26" s="80"/>
      <c r="E26" s="273" t="s">
        <v>238</v>
      </c>
      <c r="F26" s="274"/>
      <c r="G26" s="148"/>
      <c r="H26" s="101"/>
      <c r="I26" s="228"/>
      <c r="J26" s="101"/>
    </row>
    <row r="27" spans="1:10" ht="24.75" customHeight="1" thickBot="1" x14ac:dyDescent="0.4">
      <c r="A27" s="178" t="s">
        <v>302</v>
      </c>
      <c r="B27" s="148"/>
      <c r="C27" s="101"/>
      <c r="D27" s="80"/>
      <c r="E27" s="150" t="s">
        <v>239</v>
      </c>
      <c r="F27" s="179"/>
      <c r="G27" s="239" t="e">
        <f>$G$25+$B$29*LOG10($G$26)</f>
        <v>#NUM!</v>
      </c>
      <c r="H27" s="101"/>
      <c r="I27" s="101"/>
      <c r="J27" s="101"/>
    </row>
    <row r="28" spans="1:10" ht="25.5" customHeight="1" thickBot="1" x14ac:dyDescent="0.4">
      <c r="A28" s="178" t="s">
        <v>92</v>
      </c>
      <c r="B28" s="148"/>
      <c r="C28" s="101"/>
      <c r="D28" s="80"/>
      <c r="E28" s="308"/>
      <c r="F28" s="309"/>
      <c r="G28" s="310"/>
      <c r="H28" s="101"/>
      <c r="I28" s="101"/>
      <c r="J28" s="101"/>
    </row>
    <row r="29" spans="1:10" ht="27" customHeight="1" thickBot="1" x14ac:dyDescent="0.4">
      <c r="A29" s="147" t="s">
        <v>268</v>
      </c>
      <c r="B29" s="148"/>
      <c r="C29" s="101"/>
      <c r="D29" s="80"/>
      <c r="E29" s="78"/>
      <c r="F29" s="101"/>
      <c r="G29" s="101"/>
      <c r="H29" s="101"/>
      <c r="I29" s="101"/>
      <c r="J29" s="101"/>
    </row>
    <row r="30" spans="1:10" ht="30.5" thickBot="1" x14ac:dyDescent="0.45">
      <c r="A30" s="149" t="s">
        <v>248</v>
      </c>
      <c r="B30" s="148"/>
      <c r="C30" s="101"/>
      <c r="D30" s="102"/>
      <c r="E30" s="102"/>
      <c r="F30" s="102"/>
      <c r="G30" s="101"/>
      <c r="H30" s="101"/>
      <c r="I30" s="101"/>
      <c r="J30" s="101"/>
    </row>
    <row r="31" spans="1:10" ht="15" thickBot="1" x14ac:dyDescent="0.4">
      <c r="A31" s="152" t="s">
        <v>261</v>
      </c>
      <c r="B31" s="196">
        <f>(B26*(B27*60))*B28</f>
        <v>0</v>
      </c>
      <c r="C31" s="101"/>
      <c r="D31" s="102"/>
      <c r="E31" s="102"/>
      <c r="F31" s="102"/>
      <c r="G31" s="101"/>
      <c r="H31" s="101"/>
      <c r="I31" s="101"/>
      <c r="J31" s="101"/>
    </row>
    <row r="32" spans="1:10" ht="12" customHeight="1" x14ac:dyDescent="0.35">
      <c r="A32" s="78"/>
      <c r="B32" s="101"/>
      <c r="C32" s="101"/>
      <c r="D32" s="102"/>
      <c r="E32" s="102"/>
      <c r="F32" s="102"/>
      <c r="G32" s="101"/>
      <c r="H32" s="101"/>
      <c r="I32" s="101"/>
      <c r="J32" s="101"/>
    </row>
    <row r="33" spans="1:11" ht="12" customHeight="1" x14ac:dyDescent="0.35">
      <c r="A33" s="101"/>
      <c r="B33" s="101"/>
      <c r="C33" s="101"/>
      <c r="D33" s="102"/>
      <c r="E33" s="102"/>
      <c r="F33" s="102"/>
      <c r="G33" s="101"/>
      <c r="H33" s="101"/>
      <c r="I33" s="101"/>
      <c r="J33" s="101"/>
    </row>
    <row r="34" spans="1:11" ht="15" thickBot="1" x14ac:dyDescent="0.4">
      <c r="A34" s="155" t="s">
        <v>82</v>
      </c>
      <c r="B34" s="78" t="s">
        <v>83</v>
      </c>
      <c r="C34" s="101"/>
      <c r="D34" s="102"/>
      <c r="E34" s="102"/>
      <c r="F34" s="102"/>
      <c r="G34" s="101"/>
      <c r="H34" s="101"/>
      <c r="I34" s="101"/>
      <c r="J34" s="101"/>
    </row>
    <row r="35" spans="1:11" ht="26.5" thickBot="1" x14ac:dyDescent="0.4">
      <c r="A35" s="219"/>
      <c r="B35" s="158" t="s">
        <v>47</v>
      </c>
      <c r="C35" s="167" t="s">
        <v>26</v>
      </c>
      <c r="D35" s="167" t="s">
        <v>19</v>
      </c>
      <c r="E35" s="167" t="s">
        <v>1</v>
      </c>
      <c r="F35" s="167" t="s">
        <v>13</v>
      </c>
      <c r="G35" s="167" t="s">
        <v>14</v>
      </c>
      <c r="H35" s="101"/>
      <c r="I35" s="101"/>
      <c r="J35" s="101"/>
    </row>
    <row r="36" spans="1:11" ht="36.75" customHeight="1" thickBot="1" x14ac:dyDescent="0.4">
      <c r="A36" s="220"/>
      <c r="B36" s="159" t="s">
        <v>139</v>
      </c>
      <c r="C36" s="160">
        <v>183</v>
      </c>
      <c r="D36" s="160">
        <v>185</v>
      </c>
      <c r="E36" s="160">
        <v>155</v>
      </c>
      <c r="F36" s="160">
        <v>185</v>
      </c>
      <c r="G36" s="160">
        <v>203</v>
      </c>
      <c r="H36" s="101"/>
      <c r="I36" s="101"/>
      <c r="J36" s="101"/>
    </row>
    <row r="37" spans="1:11" ht="27" thickBot="1" x14ac:dyDescent="0.4">
      <c r="A37" s="220"/>
      <c r="B37" s="161" t="s">
        <v>64</v>
      </c>
      <c r="C37" s="203" t="e">
        <f>$B$30*10^((($B$22+C50)-C36)/$B$29)</f>
        <v>#NUM!</v>
      </c>
      <c r="D37" s="203" t="e">
        <f>$B$30*10^((($B$22+D50)-D36)/$B$29)</f>
        <v>#NUM!</v>
      </c>
      <c r="E37" s="203" t="e">
        <f>$B$30*10^((($B$22+E50)-E36)/$B$29)</f>
        <v>#NUM!</v>
      </c>
      <c r="F37" s="203" t="e">
        <f>$B$30*10^((($B$22+F50)-F36)/$B$29)</f>
        <v>#NUM!</v>
      </c>
      <c r="G37" s="203" t="e">
        <f>$B$30*10^((($B$22+G50)-G36)/$B$29)</f>
        <v>#NUM!</v>
      </c>
      <c r="H37" s="101"/>
      <c r="I37" s="101"/>
      <c r="J37" s="101"/>
    </row>
    <row r="38" spans="1:11" ht="38.25" customHeight="1" thickBot="1" x14ac:dyDescent="0.4">
      <c r="A38" s="214" t="s">
        <v>217</v>
      </c>
      <c r="B38" s="221" t="s">
        <v>76</v>
      </c>
      <c r="C38" s="222">
        <v>219</v>
      </c>
      <c r="D38" s="222">
        <v>230</v>
      </c>
      <c r="E38" s="222">
        <v>202</v>
      </c>
      <c r="F38" s="222">
        <v>218</v>
      </c>
      <c r="G38" s="222">
        <v>232</v>
      </c>
      <c r="H38" s="101"/>
      <c r="I38" s="101"/>
      <c r="J38" s="101"/>
    </row>
    <row r="39" spans="1:11" ht="27" thickBot="1" x14ac:dyDescent="0.4">
      <c r="A39" s="297" t="s">
        <v>216</v>
      </c>
      <c r="B39" s="161" t="s">
        <v>77</v>
      </c>
      <c r="C39" s="203" t="e">
        <f>IF($G$27&gt;C38, $G$26*10^(($G$25-C38)/$B$29), "NA")</f>
        <v>#NUM!</v>
      </c>
      <c r="D39" s="203" t="e">
        <f>IF($G$27&gt;D38, $G$26*10^(($G$25-D38)/$B$29), "NA")</f>
        <v>#NUM!</v>
      </c>
      <c r="E39" s="203" t="e">
        <f>IF($G$27&gt;E38, $G$26*10^(($G$25-E38)/$B$29), "NA")</f>
        <v>#NUM!</v>
      </c>
      <c r="F39" s="203" t="e">
        <f>IF($G$27&gt;F38, $G$26*10^(($G$25-F38)/$B$29), "NA")</f>
        <v>#NUM!</v>
      </c>
      <c r="G39" s="203" t="e">
        <f>IF($G$27&gt;G38,$G$26*10^(($G$25-G38)/$B$29), "NA")</f>
        <v>#NUM!</v>
      </c>
      <c r="H39" s="101"/>
      <c r="I39" s="101"/>
      <c r="J39" s="101"/>
    </row>
    <row r="40" spans="1:11" ht="12" customHeight="1" x14ac:dyDescent="0.35">
      <c r="A40" s="101"/>
      <c r="B40" s="101"/>
      <c r="C40" s="101"/>
      <c r="D40" s="101"/>
      <c r="E40" s="101"/>
      <c r="F40" s="101"/>
      <c r="G40" s="101"/>
      <c r="H40" s="101"/>
      <c r="I40" s="101"/>
      <c r="J40" s="101"/>
    </row>
    <row r="41" spans="1:11" ht="12" customHeight="1" x14ac:dyDescent="0.35">
      <c r="A41" s="101"/>
      <c r="B41" s="101"/>
      <c r="C41" s="101"/>
      <c r="D41" s="101"/>
      <c r="E41" s="101"/>
      <c r="F41" s="101"/>
      <c r="G41" s="101"/>
      <c r="H41" s="101"/>
      <c r="I41" s="101"/>
      <c r="J41" s="101"/>
    </row>
    <row r="42" spans="1:11" x14ac:dyDescent="0.35">
      <c r="A42" s="163" t="s">
        <v>71</v>
      </c>
      <c r="B42" s="166"/>
      <c r="C42" s="165"/>
      <c r="D42" s="165"/>
      <c r="E42" s="165"/>
      <c r="F42" s="165"/>
      <c r="G42" s="165"/>
      <c r="H42" s="166"/>
      <c r="I42" s="165"/>
      <c r="J42" s="101"/>
    </row>
    <row r="43" spans="1:11" ht="15" thickBot="1" x14ac:dyDescent="0.4">
      <c r="A43" s="101"/>
      <c r="B43" s="101"/>
      <c r="C43" s="101"/>
      <c r="D43" s="101"/>
      <c r="E43" s="101"/>
      <c r="F43" s="101"/>
      <c r="G43" s="101"/>
      <c r="H43" s="101"/>
      <c r="I43" s="101"/>
      <c r="J43" s="101"/>
    </row>
    <row r="44" spans="1:11" ht="26.5" thickBot="1" x14ac:dyDescent="0.4">
      <c r="A44" s="101"/>
      <c r="B44" s="159" t="s">
        <v>23</v>
      </c>
      <c r="C44" s="167" t="s">
        <v>26</v>
      </c>
      <c r="D44" s="167" t="s">
        <v>19</v>
      </c>
      <c r="E44" s="167" t="s">
        <v>1</v>
      </c>
      <c r="F44" s="167" t="s">
        <v>13</v>
      </c>
      <c r="G44" s="167" t="s">
        <v>14</v>
      </c>
      <c r="H44" s="101"/>
      <c r="I44" s="101"/>
      <c r="J44" s="101"/>
    </row>
    <row r="45" spans="1:11" ht="15" thickBot="1" x14ac:dyDescent="0.4">
      <c r="A45" s="145"/>
      <c r="B45" s="168" t="s">
        <v>20</v>
      </c>
      <c r="C45" s="169">
        <v>1</v>
      </c>
      <c r="D45" s="169">
        <v>1.6</v>
      </c>
      <c r="E45" s="169">
        <v>1.8</v>
      </c>
      <c r="F45" s="169">
        <v>1</v>
      </c>
      <c r="G45" s="169">
        <v>2</v>
      </c>
      <c r="H45" s="101"/>
      <c r="I45" s="101"/>
      <c r="J45" s="101"/>
    </row>
    <row r="46" spans="1:11" ht="15" thickBot="1" x14ac:dyDescent="0.4">
      <c r="A46" s="101"/>
      <c r="B46" s="168" t="s">
        <v>21</v>
      </c>
      <c r="C46" s="169">
        <v>2</v>
      </c>
      <c r="D46" s="169">
        <v>2</v>
      </c>
      <c r="E46" s="169">
        <v>2</v>
      </c>
      <c r="F46" s="169">
        <v>2</v>
      </c>
      <c r="G46" s="169">
        <v>2</v>
      </c>
      <c r="H46" s="101"/>
      <c r="I46" s="101"/>
      <c r="J46" s="101"/>
    </row>
    <row r="47" spans="1:11" ht="15.5" thickBot="1" x14ac:dyDescent="0.45">
      <c r="A47" s="101"/>
      <c r="B47" s="12" t="s">
        <v>24</v>
      </c>
      <c r="C47" s="13">
        <v>0.2</v>
      </c>
      <c r="D47" s="13">
        <v>8.8000000000000007</v>
      </c>
      <c r="E47" s="13">
        <v>12</v>
      </c>
      <c r="F47" s="13">
        <v>1.9</v>
      </c>
      <c r="G47" s="13">
        <v>0.94</v>
      </c>
      <c r="H47" s="101"/>
      <c r="I47" s="101"/>
      <c r="J47" s="101"/>
    </row>
    <row r="48" spans="1:11" ht="15.5" thickBot="1" x14ac:dyDescent="0.45">
      <c r="A48" s="101"/>
      <c r="B48" s="12" t="s">
        <v>25</v>
      </c>
      <c r="C48" s="13">
        <v>19</v>
      </c>
      <c r="D48" s="13">
        <v>110</v>
      </c>
      <c r="E48" s="13">
        <v>140</v>
      </c>
      <c r="F48" s="13">
        <v>30</v>
      </c>
      <c r="G48" s="13">
        <v>25</v>
      </c>
      <c r="H48" s="113" t="s">
        <v>276</v>
      </c>
      <c r="I48" s="113"/>
      <c r="J48" s="113"/>
      <c r="K48" s="317"/>
    </row>
    <row r="49" spans="1:11" ht="15" thickBot="1" x14ac:dyDescent="0.4">
      <c r="A49" s="101"/>
      <c r="B49" s="168" t="s">
        <v>22</v>
      </c>
      <c r="C49" s="169">
        <v>0.13</v>
      </c>
      <c r="D49" s="169">
        <v>1.2</v>
      </c>
      <c r="E49" s="169">
        <v>1.36</v>
      </c>
      <c r="F49" s="169">
        <v>0.75</v>
      </c>
      <c r="G49" s="169">
        <v>0.64</v>
      </c>
      <c r="H49" s="113" t="s">
        <v>274</v>
      </c>
      <c r="I49" s="113"/>
      <c r="J49" s="113"/>
      <c r="K49" s="317"/>
    </row>
    <row r="50" spans="1:11" ht="15" thickBot="1" x14ac:dyDescent="0.4">
      <c r="A50" s="101"/>
      <c r="B50" s="157" t="s">
        <v>220</v>
      </c>
      <c r="C50" s="170" t="e">
        <f>((LOG10(C55)*10))+C49</f>
        <v>#NUM!</v>
      </c>
      <c r="D50" s="170" t="e">
        <f>((LOG10(D55)*10))+D49</f>
        <v>#NUM!</v>
      </c>
      <c r="E50" s="170" t="e">
        <f>((LOG10(E55)*10))+E49</f>
        <v>#NUM!</v>
      </c>
      <c r="F50" s="170" t="e">
        <f>((LOG10(F55)*10))+F49</f>
        <v>#NUM!</v>
      </c>
      <c r="G50" s="170" t="e">
        <f>((LOG10(G55)*10))+G49</f>
        <v>#NUM!</v>
      </c>
      <c r="H50" s="113" t="s">
        <v>275</v>
      </c>
      <c r="I50" s="317"/>
      <c r="J50" s="317"/>
      <c r="K50" s="317"/>
    </row>
    <row r="51" spans="1:11" x14ac:dyDescent="0.35">
      <c r="A51" s="101"/>
      <c r="B51" s="157"/>
      <c r="C51" s="171"/>
      <c r="D51" s="171"/>
      <c r="E51" s="171"/>
      <c r="F51" s="171"/>
      <c r="G51" s="171"/>
      <c r="H51" s="101"/>
      <c r="I51" s="101"/>
      <c r="J51" s="101"/>
    </row>
    <row r="52" spans="1:11" ht="23.25" customHeight="1" x14ac:dyDescent="0.35">
      <c r="A52" s="123"/>
      <c r="B52" s="101"/>
      <c r="C52" s="172">
        <f>(($B$16/C47)^(2*(C45)))</f>
        <v>0</v>
      </c>
      <c r="D52" s="172">
        <f>(($B$16/D47)^(2*(D45)))</f>
        <v>0</v>
      </c>
      <c r="E52" s="172">
        <f>(($B$16/E47)^(2*(E45)))</f>
        <v>0</v>
      </c>
      <c r="F52" s="172">
        <f>(($B$16/F47)^(2*(F45)))</f>
        <v>0</v>
      </c>
      <c r="G52" s="172">
        <f>(($B$16/G47)^(2*(G45)))</f>
        <v>0</v>
      </c>
      <c r="H52" s="172"/>
      <c r="I52" s="101"/>
      <c r="J52" s="101"/>
    </row>
    <row r="53" spans="1:11" x14ac:dyDescent="0.35">
      <c r="A53" s="101"/>
      <c r="B53" s="101"/>
      <c r="C53" s="172">
        <f t="shared" ref="C53:G54" si="0">(1+($B$16/C47)^2)^C45</f>
        <v>1</v>
      </c>
      <c r="D53" s="172">
        <f t="shared" si="0"/>
        <v>1</v>
      </c>
      <c r="E53" s="172">
        <f t="shared" si="0"/>
        <v>1</v>
      </c>
      <c r="F53" s="172">
        <f t="shared" si="0"/>
        <v>1</v>
      </c>
      <c r="G53" s="172">
        <f t="shared" si="0"/>
        <v>1</v>
      </c>
      <c r="H53" s="172"/>
      <c r="I53" s="101"/>
      <c r="J53" s="101"/>
    </row>
    <row r="54" spans="1:11" x14ac:dyDescent="0.35">
      <c r="A54" s="101"/>
      <c r="B54" s="101"/>
      <c r="C54" s="172">
        <f t="shared" si="0"/>
        <v>1</v>
      </c>
      <c r="D54" s="172">
        <f t="shared" si="0"/>
        <v>1</v>
      </c>
      <c r="E54" s="172">
        <f t="shared" si="0"/>
        <v>1</v>
      </c>
      <c r="F54" s="172">
        <f t="shared" si="0"/>
        <v>1</v>
      </c>
      <c r="G54" s="172">
        <f t="shared" si="0"/>
        <v>1</v>
      </c>
      <c r="H54" s="172"/>
      <c r="I54" s="101"/>
      <c r="J54" s="101"/>
    </row>
    <row r="55" spans="1:11" x14ac:dyDescent="0.35">
      <c r="A55" s="101"/>
      <c r="B55" s="101"/>
      <c r="C55" s="172">
        <f>C52/(C53*C54)</f>
        <v>0</v>
      </c>
      <c r="D55" s="172">
        <f t="shared" ref="D55:G55" si="1">D52/(D53*D54)</f>
        <v>0</v>
      </c>
      <c r="E55" s="172">
        <f t="shared" si="1"/>
        <v>0</v>
      </c>
      <c r="F55" s="172">
        <f t="shared" si="1"/>
        <v>0</v>
      </c>
      <c r="G55" s="172">
        <f t="shared" si="1"/>
        <v>0</v>
      </c>
      <c r="H55" s="172"/>
      <c r="I55" s="101"/>
      <c r="J55" s="101"/>
    </row>
  </sheetData>
  <sheetProtection algorithmName="SHA-512" hashValue="gyXxx0mI9ocOrQO99AfgqmkiJgZHgKlBZCBNnjVkPcZBS+55dcUcwewC/i6P5lMIueOD2/1OJagE+Zd8QtwBYw==" saltValue="miK8+3si49q+Wt2KUp7kZQ=="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A) NON-IMPULSE-STAT-CONT</vt:lpstr>
      <vt:lpstr> A.1) VIBRATORY Pile Driving</vt:lpstr>
      <vt:lpstr>B) NON-IMPULSE-STAT-INTERMIT</vt:lpstr>
      <vt:lpstr>C) NON-IMPULSE-MOBILE-CONT</vt:lpstr>
      <vt:lpstr>D) NON-IMPULSE-MOBILE-INTERMIT</vt:lpstr>
      <vt:lpstr>E) IMPULSIVE-STAT</vt:lpstr>
      <vt:lpstr>E.1) IMPACT Pile Driving</vt:lpstr>
      <vt:lpstr> E.2) DTH Pile Driving</vt:lpstr>
      <vt:lpstr>F) IMPULSIVE-MOBILE</vt:lpstr>
    </vt:vector>
  </TitlesOfParts>
  <Company>NMFS NOAA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User Spreadsheet (Version 2.0)</dc:title>
  <dc:creator>NOAA Fisheries</dc:creator>
  <cp:lastModifiedBy>A Scholik</cp:lastModifiedBy>
  <cp:lastPrinted>2018-12-04T18:48:47Z</cp:lastPrinted>
  <dcterms:created xsi:type="dcterms:W3CDTF">2015-06-26T19:09:48Z</dcterms:created>
  <dcterms:modified xsi:type="dcterms:W3CDTF">2021-11-05T13:37:43Z</dcterms:modified>
</cp:coreProperties>
</file>